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wmf" ContentType="image/x-wmf"/>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drawings/drawing8.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drawings/drawing9.xml" ContentType="application/vnd.openxmlformats-officedocument.drawing+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drawings/drawing10.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drawings/drawing11.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35" windowWidth="9180" windowHeight="4500" tabRatio="869" activeTab="5"/>
  </bookViews>
  <sheets>
    <sheet name="Avertissements" sheetId="1" r:id="rId1"/>
    <sheet name="Poster" sheetId="2" state="hidden" r:id="rId2"/>
    <sheet name="Rapport" sheetId="3" state="hidden" r:id="rId3"/>
    <sheet name="Menu" sheetId="4" r:id="rId4"/>
    <sheet name="ETAB" sheetId="5" state="hidden" r:id="rId5"/>
    <sheet name="Etablissement" sheetId="6" r:id="rId6"/>
    <sheet name="Score" sheetId="7" state="hidden" r:id="rId7"/>
    <sheet name="Score1" sheetId="8" state="hidden" r:id="rId8"/>
    <sheet name="CHAPI" sheetId="9" state="hidden" r:id="rId9"/>
    <sheet name="Chapitre I" sheetId="10" r:id="rId10"/>
    <sheet name="Score2" sheetId="11" state="hidden" r:id="rId11"/>
    <sheet name="CHAPII" sheetId="12" state="hidden" r:id="rId12"/>
    <sheet name="Chapitre II" sheetId="13" r:id="rId13"/>
    <sheet name="Score3" sheetId="14" state="hidden" r:id="rId14"/>
    <sheet name="CHAPIII" sheetId="15" state="hidden" r:id="rId15"/>
    <sheet name="Chapitre III" sheetId="16" r:id="rId16"/>
    <sheet name="Score4" sheetId="17" state="hidden" r:id="rId17"/>
    <sheet name="CHAP IV" sheetId="18" state="hidden" r:id="rId18"/>
    <sheet name="Chapitre IV" sheetId="19" r:id="rId19"/>
    <sheet name="Score5" sheetId="20" state="hidden" r:id="rId20"/>
    <sheet name="CHAPV" sheetId="21" state="hidden" r:id="rId21"/>
    <sheet name="Chapitre V" sheetId="22" r:id="rId22"/>
    <sheet name="Score6" sheetId="23" state="hidden" r:id="rId23"/>
    <sheet name="CHAPVI" sheetId="24" state="hidden" r:id="rId24"/>
    <sheet name="Chapitre VI" sheetId="25" r:id="rId25"/>
    <sheet name="Score7" sheetId="26" state="hidden" r:id="rId26"/>
    <sheet name="CHAPVII" sheetId="27" state="hidden" r:id="rId27"/>
    <sheet name="Chapitre VII" sheetId="28" r:id="rId28"/>
  </sheets>
  <definedNames>
    <definedName name="CODE">'Etablissement'!$E$9</definedName>
    <definedName name="DATE">'Etablissement'!$E$26</definedName>
    <definedName name="FINESS">'Etablissement'!$E$7</definedName>
    <definedName name="GLOBAL1">'Rapport'!$N$36</definedName>
    <definedName name="GLOBAL2">'Rapport'!$N$38</definedName>
    <definedName name="GLOBAL3">'Rapport'!$N$40</definedName>
    <definedName name="GLOBAL4">'Rapport'!$N$42</definedName>
    <definedName name="NATURE">'Etablissement'!$E$22</definedName>
    <definedName name="NBLIT">'Etablissement'!$E$24</definedName>
    <definedName name="NOM">'Etablissement'!$E$5</definedName>
    <definedName name="post1">'Poster'!$A$39</definedName>
    <definedName name="post2">'Poster'!$A$40</definedName>
    <definedName name="post3">'Poster'!$A$41</definedName>
    <definedName name="post4">'Poster'!$A$42</definedName>
    <definedName name="RES1">'Rapport'!$O$50</definedName>
    <definedName name="RES2">'Rapport'!$O$51</definedName>
    <definedName name="RES3">'Rapport'!$O$52</definedName>
    <definedName name="RES4">'Rapport'!$O$54</definedName>
    <definedName name="STATUT">'Etablissement'!$E$20</definedName>
    <definedName name="_xlnm.Print_Area" localSheetId="9">'Chapitre I'!$A$1:$C$111</definedName>
    <definedName name="_xlnm.Print_Area" localSheetId="12">'Chapitre II'!$A$1:$C$323</definedName>
    <definedName name="_xlnm.Print_Area" localSheetId="15">'Chapitre III'!$A$1:$C$141</definedName>
    <definedName name="_xlnm.Print_Area" localSheetId="18">'Chapitre IV'!$A$1:$C$180</definedName>
    <definedName name="_xlnm.Print_Area" localSheetId="21">'Chapitre V'!$A$1:$C$29</definedName>
    <definedName name="_xlnm.Print_Area" localSheetId="24">'Chapitre VI'!$A$1:$C$113</definedName>
    <definedName name="_xlnm.Print_Area" localSheetId="27">'Chapitre VII'!$A$1:$C$55</definedName>
    <definedName name="_xlnm.Print_Area" localSheetId="5">'Etablissement'!$A$1:$I$31</definedName>
    <definedName name="_xlnm.Print_Area" localSheetId="3">'Menu'!$A$1:$J$32</definedName>
    <definedName name="_xlnm.Print_Area" localSheetId="1">'Poster'!$A$1:$N$36</definedName>
    <definedName name="_xlnm.Print_Area" localSheetId="2">'Rapport'!$A$4:$J$162</definedName>
  </definedNames>
  <calcPr fullCalcOnLoad="1"/>
</workbook>
</file>

<file path=xl/sharedStrings.xml><?xml version="1.0" encoding="utf-8"?>
<sst xmlns="http://schemas.openxmlformats.org/spreadsheetml/2006/main" count="1775" uniqueCount="1205">
  <si>
    <t>L'établissement est engagé fortement dans la prévention des IAS et doit poursuivre dans cette voie.</t>
  </si>
  <si>
    <t>*A remplir lors d'enquêtes organisées par le CCLIN / l'ARLIN (champs facultatifs)</t>
  </si>
  <si>
    <t>Manuel d'auto-évaluation</t>
  </si>
  <si>
    <t>MAITRISE DU RISQUE INFECTIEUX EN EHPAD</t>
  </si>
  <si>
    <t>Les résultats détaillés figurent dans le rapport.</t>
  </si>
  <si>
    <t>Répondre NA (Non Adapté) si les actes ne sont pas réalisés dans l'établissement</t>
  </si>
  <si>
    <t>RAPPEL</t>
  </si>
  <si>
    <t>Des produits (Ivermectine) pour le traitement des personnes atteintes peuvent être mis à disposition du personnel</t>
  </si>
  <si>
    <t>La mise en place et la levée des mesures précautions complémentaires de type contact font l'objet d'une prescription médicale</t>
  </si>
  <si>
    <t>Des produits anti-acariens pour le traitement du linge et autres matériels non lavables à 60° C peuvent être mis à disposition</t>
  </si>
  <si>
    <t>La gale est notifiée dans le dossier du résident</t>
  </si>
  <si>
    <t>Il existe un protocole dans l'établissement pour faire face à un cas de suspicion de tuberculose</t>
  </si>
  <si>
    <t xml:space="preserve">     - validée (médecin coordonnateur)</t>
  </si>
  <si>
    <t>La déclaration obligatoire est faite auprès de la CVGAS de l'ARS</t>
  </si>
  <si>
    <t>Le malade est hospitalisé systématiquement dans un service de médecine</t>
  </si>
  <si>
    <t>Un avis spécialisé est demandé</t>
  </si>
  <si>
    <t>Des mesures de dépistage des résidents et du personnel sont prévues</t>
  </si>
  <si>
    <t>Les précautions complémentaires type air sont prévues en attendant le transfert</t>
  </si>
  <si>
    <t xml:space="preserve">     - validée par le médecin coordonnateur ou le directeur de l'établissement ou par l'instance de prévention des infections</t>
  </si>
  <si>
    <t>Les précautions complémentaires (contact) sont mises en place</t>
  </si>
  <si>
    <t>En cas de résident suspect de diarrhée à Clostridium difficile:</t>
  </si>
  <si>
    <t xml:space="preserve">     - le maintien dans sa chambre est priorisé</t>
  </si>
  <si>
    <r>
      <t xml:space="preserve">     - un traitement des locaux comportant une désinfection à l'Eau de Javel</t>
    </r>
    <r>
      <rPr>
        <b/>
        <vertAlign val="superscript"/>
        <sz val="11"/>
        <rFont val="Arial"/>
        <family val="2"/>
      </rPr>
      <t>®</t>
    </r>
    <r>
      <rPr>
        <b/>
        <sz val="11"/>
        <rFont val="Arial"/>
        <family val="2"/>
      </rPr>
      <t xml:space="preserve"> diluée est prévu</t>
    </r>
  </si>
  <si>
    <t>VI-4 INFECTION RESPIRATOIRE AIGUE BASSE</t>
  </si>
  <si>
    <t>Il existe une conduite à tenir dans l'établissement pour faire face à une épidémie à partir de trois cas</t>
  </si>
  <si>
    <t>Cette conduite à tenir est:</t>
  </si>
  <si>
    <t xml:space="preserve">    - écrite</t>
  </si>
  <si>
    <t xml:space="preserve">    - diffusée</t>
  </si>
  <si>
    <t xml:space="preserve">    - validée (médecin coordonnateur)</t>
  </si>
  <si>
    <t>Il existe une conduite à tenir dans l'établissement pour la prise en charge des résidents atteints d'infection respiratoire aiguë (IRA)</t>
  </si>
  <si>
    <t>Le port du masque chirurgical est indiqué pour le personnel effectuant des soins auprès des résidents atteints d'IRA</t>
  </si>
  <si>
    <t>Les précautions complémentaires de type gouttelettes sont mises en place dans les situations d'IRA</t>
  </si>
  <si>
    <t>Il est demandé au résident atteint d'IRA de porter un masque chirurgical chaque fois qu'il quitte sa chambre</t>
  </si>
  <si>
    <t>La participation à des activités de groupe est temporairement suspendue pour le résident atteint d'IRA</t>
  </si>
  <si>
    <t>GALEPROTO</t>
  </si>
  <si>
    <t>ACARIEN</t>
  </si>
  <si>
    <t>DOSSIER</t>
  </si>
  <si>
    <t>SCORE6D</t>
  </si>
  <si>
    <t>TUBERPROTO</t>
  </si>
  <si>
    <t>CVGAS</t>
  </si>
  <si>
    <t>MEDECINE</t>
  </si>
  <si>
    <t>FFP1</t>
  </si>
  <si>
    <t>TUB9</t>
  </si>
  <si>
    <t>TUB10</t>
  </si>
  <si>
    <t>GASTROCAT</t>
  </si>
  <si>
    <t>MAINTIEN</t>
  </si>
  <si>
    <t>GASTRO5</t>
  </si>
  <si>
    <t>IRA1</t>
  </si>
  <si>
    <t>IRA2</t>
  </si>
  <si>
    <t>IRA3</t>
  </si>
  <si>
    <t>IRA4</t>
  </si>
  <si>
    <t>IRA5</t>
  </si>
  <si>
    <t>IRA6</t>
  </si>
  <si>
    <t>IRA</t>
  </si>
  <si>
    <t>IRACAT</t>
  </si>
  <si>
    <t>IRAECRITE</t>
  </si>
  <si>
    <t>IRAVAL</t>
  </si>
  <si>
    <t>IRADIF</t>
  </si>
  <si>
    <t>GOUTTE</t>
  </si>
  <si>
    <t>CHIR</t>
  </si>
  <si>
    <t>QUITTE</t>
  </si>
  <si>
    <t>ACTIVITE</t>
  </si>
  <si>
    <t>NUM6</t>
  </si>
  <si>
    <t>DENOM6</t>
  </si>
  <si>
    <t>Tout le personnel est à jour de la vaccination pour le VHB ou est protégé par auto-immunisation (sous la responsabilité: Directeur, médecin du travail)</t>
  </si>
  <si>
    <t>Une formation auprès de tout le personnel, y compris les intervenants extérieurs, pour prévenir les risques d'AES a été organisée dans l'établissement</t>
  </si>
  <si>
    <t xml:space="preserve">     - validées par le médecin coordonnateur ou le directeur ou par l'instance de prévention des infections</t>
  </si>
  <si>
    <t>La CAT est affichée dans tous les lieux communs du personnel et des intervenants</t>
  </si>
  <si>
    <t>En cas d'AES, il est prévu de faire un test rapide VIH pour investiguer le patient source (lorque celui-ci est connu et avec son accord ou avec l'accord de la personne de confiance ou du référent familial)</t>
  </si>
  <si>
    <t>Donner la tendance évolutive du nombre d'AES de l'EHPAD au cours des 3 dernières années (médecin du travail)</t>
  </si>
  <si>
    <t>1=En augmentation, 2=En diminution, 3=Stable, 4=Ne sait pas</t>
  </si>
  <si>
    <t>Le personnel dispose des équipements ou du matériel de sécurité suivants:</t>
  </si>
  <si>
    <t>Il existe des procédures de gestion du linge sale dans l'établissement</t>
  </si>
  <si>
    <t xml:space="preserve">     - des collecteurs OPCT munis de système de fixation</t>
  </si>
  <si>
    <t>DENOMAES12</t>
  </si>
  <si>
    <t>DENOM7</t>
  </si>
  <si>
    <t>NUM7</t>
  </si>
  <si>
    <t>Il existe une procédure de traitement (nettoyage-désinfection) du matériel de soins réutilisable ne nécessitant pas de stérilisation</t>
  </si>
  <si>
    <t>Indiquer les équipements techniques mis à disposition pour stériliser les DM:</t>
  </si>
  <si>
    <t>Indiquer les DM stérilisés:</t>
  </si>
  <si>
    <t xml:space="preserve">          Type de traitement: Détergent / Désinfectant</t>
  </si>
  <si>
    <t>Brassard à tension</t>
  </si>
  <si>
    <t>Bassin et urinoir</t>
  </si>
  <si>
    <t>La politique de l'établissement privilégie l'usage de dispositifs médicaux à usage unique</t>
  </si>
  <si>
    <t>UNIQUE</t>
  </si>
  <si>
    <t>REUTIL</t>
  </si>
  <si>
    <t>BRASSARD</t>
  </si>
  <si>
    <t>BRASSARDPROT</t>
  </si>
  <si>
    <t>BRASSARDVAL</t>
  </si>
  <si>
    <t>BRASSARDETER</t>
  </si>
  <si>
    <t>BASSIN</t>
  </si>
  <si>
    <t>BASSINPROT</t>
  </si>
  <si>
    <t>BASSINVAL</t>
  </si>
  <si>
    <t>BASSINDETER</t>
  </si>
  <si>
    <t>GENEDETER</t>
  </si>
  <si>
    <t>MAT13</t>
  </si>
  <si>
    <t>MAT14</t>
  </si>
  <si>
    <t>DENOMAT13</t>
  </si>
  <si>
    <t>DENOMAT14</t>
  </si>
  <si>
    <t>NUM3</t>
  </si>
  <si>
    <t>DENOM3</t>
  </si>
  <si>
    <t>CHAPITRE V - LES VACCINATIONS CONTRE LES AFFECTIONS RESPIRATOIRES</t>
  </si>
  <si>
    <t>Chapitre V - Les vaccinations contre les affections respiratoires</t>
  </si>
  <si>
    <t>LES VACCINATIONS CONTRE LES AFFECTIONS RESPIRATOIRES</t>
  </si>
  <si>
    <t xml:space="preserve">     - a passé une convention avec un établissement de santé</t>
  </si>
  <si>
    <t>LOCAUX12</t>
  </si>
  <si>
    <t>BOUILL</t>
  </si>
  <si>
    <t>FREQBOU</t>
  </si>
  <si>
    <t>RESTO14</t>
  </si>
  <si>
    <t xml:space="preserve">L'établissement prend en charge la vaccination antigrippale de tout le personnel </t>
  </si>
  <si>
    <t>d'objectifs atteints</t>
  </si>
  <si>
    <t>Date de l'évaluation</t>
  </si>
  <si>
    <t>l'évaluation</t>
  </si>
  <si>
    <t>Date de l'evaluation:</t>
  </si>
  <si>
    <t>Chapitre VI - Gestion des risques épidémiques</t>
  </si>
  <si>
    <t>GESTION DES RISQUES EPIDEMIQUES</t>
  </si>
  <si>
    <t>PREVENTION DES ACCIDENTS AVEC EXPOSITION AU SANG</t>
  </si>
  <si>
    <t>Chapitre VII - Prévention des accidents avec exposition au sang</t>
  </si>
  <si>
    <t>L'établissement organise la vaccination antigrippale des résidents</t>
  </si>
  <si>
    <t xml:space="preserve">     - Le pourcentage de résidents vaccinés contre la grippe</t>
  </si>
  <si>
    <t xml:space="preserve">     - Le pourcentage de soignants vaccinés contre la grippe</t>
  </si>
  <si>
    <t xml:space="preserve">     - Des masques chirurgicaux sont prévus pour le résident atteint</t>
  </si>
  <si>
    <t>CHAPITRE VI - GESTION DES RISQUES EPIDEMIQUES</t>
  </si>
  <si>
    <t>CHAPITRE VII - PREVENTION DES ACCIDENTS AVEC EXPOSITION AU SANG</t>
  </si>
  <si>
    <t>Votre établissement a mis en place une vraie politique de gestion du risque infectieux auprès des résidents. Il persiste toutefois des axes d'amélioration qui doivent être explorés. Vous devez regarder les scores par chapitre et repérer les insuffisances afin de mettre en place les mesures d'amélioration.</t>
  </si>
  <si>
    <t>MARTINIQUE</t>
  </si>
  <si>
    <t>PAYS DE LA LOIRE</t>
  </si>
  <si>
    <t>POITOU CHARENTES</t>
  </si>
  <si>
    <t>PROVENCE ALPES COTE D'AZUR</t>
  </si>
  <si>
    <t>NORD PAS DE CALAIS</t>
  </si>
  <si>
    <t>CENTRE</t>
  </si>
  <si>
    <t>LANGUEDOC ROUSSILLON</t>
  </si>
  <si>
    <t>MIDI PYRENEES</t>
  </si>
  <si>
    <t>ALSACE</t>
  </si>
  <si>
    <t>LORRAINE</t>
  </si>
  <si>
    <t>BRETAGNE</t>
  </si>
  <si>
    <t>HAUTE NORMANDIE</t>
  </si>
  <si>
    <t>CHAMPAGNE ARDENNE</t>
  </si>
  <si>
    <t>RHONE ALPES</t>
  </si>
  <si>
    <t>ILE DE FRANCE</t>
  </si>
  <si>
    <t>LIMOUSIN</t>
  </si>
  <si>
    <t>AUVERGNE</t>
  </si>
  <si>
    <t>PICARDIE</t>
  </si>
  <si>
    <t>CORSE</t>
  </si>
  <si>
    <t>REUNION</t>
  </si>
  <si>
    <t>BOURGOGNE</t>
  </si>
  <si>
    <t>FRANCHE COMTE</t>
  </si>
  <si>
    <t>BASSE NORMANDIE</t>
  </si>
  <si>
    <t>GUYANE</t>
  </si>
  <si>
    <t>GUADELOUPE</t>
  </si>
  <si>
    <r>
      <t>format:</t>
    </r>
    <r>
      <rPr>
        <i/>
        <sz val="10"/>
        <rFont val="Arial"/>
        <family val="2"/>
      </rPr>
      <t xml:space="preserve"> </t>
    </r>
    <r>
      <rPr>
        <b/>
        <i/>
        <sz val="10"/>
        <rFont val="Arial"/>
        <family val="2"/>
      </rPr>
      <t>jj/mm/aaaa</t>
    </r>
  </si>
  <si>
    <t>Chapitre III - Gestion du matériel de soins</t>
  </si>
  <si>
    <t>NUM1</t>
  </si>
  <si>
    <t>DENOM1</t>
  </si>
  <si>
    <t>DENOM5</t>
  </si>
  <si>
    <t>Code Finess Etablissement*</t>
  </si>
  <si>
    <t>Code attribué par votre CCLIN*</t>
  </si>
  <si>
    <t>NUM5</t>
  </si>
  <si>
    <t>Page 2/4</t>
  </si>
  <si>
    <t>Page 3/4</t>
  </si>
  <si>
    <t>Page 4/4</t>
  </si>
  <si>
    <t xml:space="preserve">   Pour imprimer le poster:</t>
  </si>
  <si>
    <t xml:space="preserve">   Fichier "Menu" puis "Imprimer"</t>
  </si>
  <si>
    <t>A LIRE AVANT DE COMMENCER LA SAISIE DES DONNEES</t>
  </si>
  <si>
    <t>La température des réfrigérateurs est contrôlée et enregistrée</t>
  </si>
  <si>
    <t>Votre établissement a instauré un protocole concernant la distribution des repas validé par le médecin coordonnateur ou le directeur de l'établissement ou par l'instance de prévention des infections</t>
  </si>
  <si>
    <t xml:space="preserve">          - l'hygiène des mains systématique</t>
  </si>
  <si>
    <t xml:space="preserve">          - la protection de la tenue pour servir les repas</t>
  </si>
  <si>
    <t xml:space="preserve">          - des chariots de distribution des repas dans les unités</t>
  </si>
  <si>
    <t xml:space="preserve">                    ● si oui, fréquence exprimée en semaine:</t>
  </si>
  <si>
    <t xml:space="preserve">                    ● si oui, fréquence du détartrage exprimée en semaine:</t>
  </si>
  <si>
    <t>Des CAT sont prévus en cas de dysfonctionnement(s)</t>
  </si>
  <si>
    <t>Votre établissement a défini un protocole concernant le fonctionnement "d'atelier cuisine"</t>
  </si>
  <si>
    <t xml:space="preserve">Circuit du linge propre </t>
  </si>
  <si>
    <t>Circuit du linge sale</t>
  </si>
  <si>
    <t>Il existe des procédures de gestion du linge propre dans l'établissement y compris le linge du résident</t>
  </si>
  <si>
    <t xml:space="preserve">          - évaluées au cours des 3 dernières années</t>
  </si>
  <si>
    <t>Pour commencer, cliquer sur l'onglet "Menu" situé en bas de l'écran ou sur le lien suivant:</t>
  </si>
  <si>
    <t>MENU</t>
  </si>
  <si>
    <t>en EHPAD.</t>
  </si>
  <si>
    <t>lors des différents chapitres étudiés.</t>
  </si>
  <si>
    <t>Menu principal</t>
  </si>
  <si>
    <t xml:space="preserve">Cliquer sur les liens (texte souligné en bleu) </t>
  </si>
  <si>
    <t xml:space="preserve">Pour certains items, lorsqu'une réponse négative est donnée, les questions suivantes apparaissent en gris: </t>
  </si>
  <si>
    <t>vous n'avez pas à y répondre.</t>
  </si>
  <si>
    <t>CHAPITRE I</t>
  </si>
  <si>
    <t>CHAPITRE V</t>
  </si>
  <si>
    <t>1=Oui, 2=Non</t>
  </si>
  <si>
    <t>L'établissement encourage la vaccination antigrippale de tout le personnel de l'EHPAD</t>
  </si>
  <si>
    <t>CHAPITRE VI</t>
  </si>
  <si>
    <t>VI-1 GALE</t>
  </si>
  <si>
    <t>Si oui, il est:</t>
  </si>
  <si>
    <t>VI-2 TUBERCULOSE PULMONAIRE</t>
  </si>
  <si>
    <t xml:space="preserve">    - écrit</t>
  </si>
  <si>
    <t xml:space="preserve">    - validé</t>
  </si>
  <si>
    <t xml:space="preserve">    - diffusé</t>
  </si>
  <si>
    <t xml:space="preserve">     - écrite</t>
  </si>
  <si>
    <t xml:space="preserve">     - diffusée</t>
  </si>
  <si>
    <t>Le médecin du travail est systématiquement informé</t>
  </si>
  <si>
    <t xml:space="preserve">     - les résidents</t>
  </si>
  <si>
    <t xml:space="preserve">     - le Conseil de la vie sociale</t>
  </si>
  <si>
    <t>CHAPITRE VII</t>
  </si>
  <si>
    <t>Une procédure et une traçabilité de l'information au résident et à sa famille sont opérationnelles</t>
  </si>
  <si>
    <r>
      <t>Rappel:</t>
    </r>
    <r>
      <rPr>
        <i/>
        <sz val="10"/>
        <color indexed="12"/>
        <rFont val="Arial"/>
        <family val="2"/>
      </rPr>
      <t xml:space="preserve"> </t>
    </r>
  </si>
  <si>
    <t>PREV6</t>
  </si>
  <si>
    <t>PREV7</t>
  </si>
  <si>
    <t>PREV8</t>
  </si>
  <si>
    <t>PREV9</t>
  </si>
  <si>
    <t>SURV4</t>
  </si>
  <si>
    <t>SURV5</t>
  </si>
  <si>
    <t>SURV6</t>
  </si>
  <si>
    <t>ATB1</t>
  </si>
  <si>
    <t>ATB2</t>
  </si>
  <si>
    <t>SCORE1D</t>
  </si>
  <si>
    <t>&gt; 100 kg / semaine = 72 heures</t>
  </si>
  <si>
    <t>Entre 5 kg / mois et 100 kg / semaine = 7 jours</t>
  </si>
  <si>
    <t>&lt; 5 kg / mois = 3 mois</t>
  </si>
  <si>
    <t>*Délai de stockage des DASRI conforme:</t>
  </si>
  <si>
    <t>L'établissement procède à la vaccination anti-pneumococcique des résidents</t>
  </si>
  <si>
    <t>L'établissement veille au rappel de la vaccination anticoquelucheuse des personnels</t>
  </si>
  <si>
    <t xml:space="preserve">     - Le pourcentage de personnels vaccinés contre la coqueluche</t>
  </si>
  <si>
    <t>PCCOQ</t>
  </si>
  <si>
    <t>VAC9</t>
  </si>
  <si>
    <t>Pour certaines questions, lorsqu'une réponse négative est donnée, les questions suivantes apparaissent en gris:</t>
  </si>
  <si>
    <t>Votre établissement bénéficie de la présence d'un médecin coordonnateur</t>
  </si>
  <si>
    <t xml:space="preserve">   - l'absence de vêtement personnel sur la tenue au cours de l'activité de soins</t>
  </si>
  <si>
    <t xml:space="preserve">   - l'absence de vêtement dépassant de la tenue</t>
  </si>
  <si>
    <t xml:space="preserve">   - l'absence de bijoux (mains et poignets)</t>
  </si>
  <si>
    <t>1=Oui, 2=Non, 3=NA</t>
  </si>
  <si>
    <t>CHAPITRE II</t>
  </si>
  <si>
    <t>CHAPITRE III</t>
  </si>
  <si>
    <t>Matériels utilisés dans l'établissement</t>
  </si>
  <si>
    <t>Extracteur à oxygène</t>
  </si>
  <si>
    <t>Générateur (appareil) aérosol</t>
  </si>
  <si>
    <t>Thermomètre température résident</t>
  </si>
  <si>
    <t>Chariot de soins</t>
  </si>
  <si>
    <t>Chariot distribution médicaments</t>
  </si>
  <si>
    <t>Chariot linge propre</t>
  </si>
  <si>
    <t>Chariot linge sale</t>
  </si>
  <si>
    <t>Lève malade (sangles ou hamac)</t>
  </si>
  <si>
    <t>CHAPITRE IV</t>
  </si>
  <si>
    <t>Si oui, elles sont:</t>
  </si>
  <si>
    <t xml:space="preserve">     - des gants à usage unique non stériles</t>
  </si>
  <si>
    <t xml:space="preserve">     - des masques chirurgicaux</t>
  </si>
  <si>
    <t xml:space="preserve">     - des lunettes de protection</t>
  </si>
  <si>
    <t>GESTION DES SOINS</t>
  </si>
  <si>
    <t>AQUITAINE</t>
  </si>
  <si>
    <t>FINESS</t>
  </si>
  <si>
    <t>1=Votre établissement est un EHPAD</t>
  </si>
  <si>
    <t>2=Votre établissement de santé assure une activité EHPAD</t>
  </si>
  <si>
    <t>GESTION DU MATERIEL DE SOINS</t>
  </si>
  <si>
    <t>ORGANISATION DES MOYENS DE PREVENTION
DANS L'ETABLISSEMENT</t>
  </si>
  <si>
    <t>CHAPITRE III - GESTION DU MATERIEL DE SOINS</t>
  </si>
  <si>
    <t>I-2 Surveillance / Alerte / Indicateurs</t>
  </si>
  <si>
    <t xml:space="preserve">     - travaille en réseau avec une équipe opérationnelle en hygiène d'un établissement de santé</t>
  </si>
  <si>
    <t xml:space="preserve">     - dispose d'une infirmière hygiéniste (DU) et/ou d'un praticien hospitalier en hygiène (DU) avec temps dédié à l'activité</t>
  </si>
  <si>
    <t>Une personne référente hygiène (IDE, AS, …) et/ou relais est en place dans l'établissement</t>
  </si>
  <si>
    <t>La formation du personnel à la prévention des Infections Associées aux Soins (IAS) en gériatrie est organisée</t>
  </si>
  <si>
    <t>Si oui, pour:</t>
  </si>
  <si>
    <t xml:space="preserve">     - l'équipe médicale (par exemple EPU)</t>
  </si>
  <si>
    <t xml:space="preserve">     - le personnel technique (cuisine hygiène, agent entretien, ASH)</t>
  </si>
  <si>
    <t>Vous avez participé à une enquête de prévalence au cours des 3 dernières années</t>
  </si>
  <si>
    <t xml:space="preserve">Si oui, </t>
  </si>
  <si>
    <t>Une politique de prise en charge des résidents porteurs de BMR a été définie au sein de votre EHPAD</t>
  </si>
  <si>
    <t>Un suivi des infections à BMR est organisé dans votre établissement</t>
  </si>
  <si>
    <t>Une conduite à tenir de prise en charge de résidents présentant une malnutrition protidique et/ou une déshydratation est validée par le médecin coordonnateur</t>
  </si>
  <si>
    <t>Un suivi de cet état est organisé mensuellement</t>
  </si>
  <si>
    <t>S oui, il est:</t>
  </si>
  <si>
    <t xml:space="preserve">          - validé par le médecin coordonnateur ou le directeur de l'établissement ou par l'instance de prévention des infections</t>
  </si>
  <si>
    <t xml:space="preserve">          - diffusé dans tous les secteurs de l'EHPAD</t>
  </si>
  <si>
    <t>Le temps de contact des antiseptiques est précisé</t>
  </si>
  <si>
    <t>Un choix consensuel de 2 gammes d'antiseptiques a été effectué par le médecin coordonnateur et le pharmacien référent</t>
  </si>
  <si>
    <t>L'utilisation des antiseptiques alcooliques est valorisée</t>
  </si>
  <si>
    <r>
      <t xml:space="preserve">Le principe d'une antisepsie en 4 temps </t>
    </r>
    <r>
      <rPr>
        <sz val="11"/>
        <rFont val="Arial"/>
        <family val="2"/>
      </rPr>
      <t>(nettoyage, rinçage, séchage, antisepsie avec séchage spontané)</t>
    </r>
    <r>
      <rPr>
        <b/>
        <sz val="11"/>
        <rFont val="Arial"/>
        <family val="2"/>
      </rPr>
      <t xml:space="preserve"> est préconisé </t>
    </r>
    <r>
      <rPr>
        <sz val="11"/>
        <rFont val="Arial"/>
        <family val="2"/>
      </rPr>
      <t>(exemple: pose d'un cathéter veineux périphérique ou voie veineuse sous cutanée)</t>
    </r>
  </si>
  <si>
    <t>Les précautions standard ont fait l'objet d'une information et/ou formation et d'une diffusion large auprès de tout le personnel</t>
  </si>
  <si>
    <t>Une information et/ou formation préalable sur les conditions d'utilisation des produits hydro-alcooliques a été effectuée auprès des personnels utilisateurs</t>
  </si>
  <si>
    <t>Les postes de lavage des mains implantés dans l'établissement comportent:</t>
  </si>
  <si>
    <t xml:space="preserve">          - distributeur d'essuie-mains</t>
  </si>
  <si>
    <t xml:space="preserve">          - distributeur de savon doux liquide</t>
  </si>
  <si>
    <t xml:space="preserve">          - poubelle (commande non manuelle)</t>
  </si>
  <si>
    <t>Le principe d'utilisation UN GESTE = UNE PAIRE DE GANTS est respecté</t>
  </si>
  <si>
    <t>Les précautions complémentaires font l'objet d'une information dans l'établissement</t>
  </si>
  <si>
    <t>Concernant les procédures des précautions complémentaires, il existe celles:</t>
  </si>
  <si>
    <t xml:space="preserve">          - de type contact</t>
  </si>
  <si>
    <t xml:space="preserve">          - de type gouttelettes</t>
  </si>
  <si>
    <t xml:space="preserve">          - de type air</t>
  </si>
  <si>
    <t>Il existe une signalisation lors de la mise en œuvre des précautions complémentaires</t>
  </si>
  <si>
    <t>La toilette et les soins de nursing sont organisés et planifiés</t>
  </si>
  <si>
    <t>La surveillance de l'état bucco-dentaire est organisée dans l'établissement</t>
  </si>
  <si>
    <t>Le lavage des mains et/ou PHA est appliqué aux résidents</t>
  </si>
  <si>
    <t>AEROPROTO</t>
  </si>
  <si>
    <t>ALIMPROTO</t>
  </si>
  <si>
    <t>ALIMVAL</t>
  </si>
  <si>
    <t>ASPIPROTO</t>
  </si>
  <si>
    <t>ASPIVAL</t>
  </si>
  <si>
    <t>MAINPROTO</t>
  </si>
  <si>
    <t>MAINVAL</t>
  </si>
  <si>
    <t>INJECTPROTO</t>
  </si>
  <si>
    <t>OXYPROTO</t>
  </si>
  <si>
    <t>OXYVAL</t>
  </si>
  <si>
    <t>PLAIEPROTO</t>
  </si>
  <si>
    <t>PLAIEVAL</t>
  </si>
  <si>
    <t>PERFPROTO</t>
  </si>
  <si>
    <t>VOIEPROTO</t>
  </si>
  <si>
    <t>COMPLPROTO</t>
  </si>
  <si>
    <t>COMPLVAL</t>
  </si>
  <si>
    <t>STANPROTO</t>
  </si>
  <si>
    <t>STANVAL</t>
  </si>
  <si>
    <t>PRELEVPROTO</t>
  </si>
  <si>
    <t>PRELEVAL</t>
  </si>
  <si>
    <t>NURSPROTO</t>
  </si>
  <si>
    <t>NURSVAL</t>
  </si>
  <si>
    <t>SONDPROTO</t>
  </si>
  <si>
    <t>STOMIPROTO</t>
  </si>
  <si>
    <t>STOMIVAL</t>
  </si>
  <si>
    <t>L'inscription sur les flacons de la date d'ouverture est demandée</t>
  </si>
  <si>
    <t>ALCOOL</t>
  </si>
  <si>
    <t>PHA</t>
  </si>
  <si>
    <t>INFOPHA</t>
  </si>
  <si>
    <t>POUBELLE</t>
  </si>
  <si>
    <t>CONTAC</t>
  </si>
  <si>
    <t>AIR</t>
  </si>
  <si>
    <t>SIGNAL</t>
  </si>
  <si>
    <t>TOILETTE</t>
  </si>
  <si>
    <t>LAVAGE</t>
  </si>
  <si>
    <t>ACTE6</t>
  </si>
  <si>
    <t>ACTE7</t>
  </si>
  <si>
    <t>ACTE8</t>
  </si>
  <si>
    <t>ACTE9</t>
  </si>
  <si>
    <t>ACTE10</t>
  </si>
  <si>
    <t>ACTE11</t>
  </si>
  <si>
    <t>DENOMACT6</t>
  </si>
  <si>
    <t>DENOMACT7</t>
  </si>
  <si>
    <t>DENOMACT11</t>
  </si>
  <si>
    <t>DENOMANTI</t>
  </si>
  <si>
    <t>DENOMSTAND</t>
  </si>
  <si>
    <t>NUM4</t>
  </si>
  <si>
    <t>DENOM4</t>
  </si>
  <si>
    <t>DENOMCOMP</t>
  </si>
  <si>
    <t>HYG3</t>
  </si>
  <si>
    <t>DENOMHYG</t>
  </si>
  <si>
    <t>I-1 Moyens</t>
  </si>
  <si>
    <t>DENOMPREV</t>
  </si>
  <si>
    <t>DENOMSURV</t>
  </si>
  <si>
    <t>DENOMATB</t>
  </si>
  <si>
    <t>DENOMTENUE</t>
  </si>
  <si>
    <t>DENOMGALE</t>
  </si>
  <si>
    <t>DENOMTUB</t>
  </si>
  <si>
    <t>DENOMGASTRO</t>
  </si>
  <si>
    <t>DENOMIRA</t>
  </si>
  <si>
    <t xml:space="preserve">     - à l'ARS</t>
  </si>
  <si>
    <t xml:space="preserve">     - à l'ARLIN</t>
  </si>
  <si>
    <t>I-4 Tenue du personnel dans l'établissement</t>
  </si>
  <si>
    <t>I-3 Antibiotiques</t>
  </si>
  <si>
    <t>Une politique antibiotique a été définie sur votre EHPAD par le médecin coordonnateur à destination des médecins prescripteurs</t>
  </si>
  <si>
    <t xml:space="preserve">     - des protocoles de prescription existent</t>
  </si>
  <si>
    <t xml:space="preserve">     - un référent est identifié</t>
  </si>
  <si>
    <t xml:space="preserve">   - le port d'une tenue professionnelle pour le personnel salarié de l'établissement</t>
  </si>
  <si>
    <t xml:space="preserve">   - les cheveux longs attachés et maintenus</t>
  </si>
  <si>
    <t xml:space="preserve">   - la fourniture par l'institution des tenues professionnelles des agents</t>
  </si>
  <si>
    <t xml:space="preserve">   - l'entretien par l'institution des tenues professionnelles des agents</t>
  </si>
  <si>
    <t xml:space="preserve">   - le changement quotidien de la tenue</t>
  </si>
  <si>
    <t xml:space="preserve">   - les ongles courts et sans vernis, sans faux ongles</t>
  </si>
  <si>
    <t>EQUIPE</t>
  </si>
  <si>
    <t>SOCIAL</t>
  </si>
  <si>
    <t>ADMIN</t>
  </si>
  <si>
    <t xml:space="preserve">     - l'encadrement administratif</t>
  </si>
  <si>
    <t>TAUX</t>
  </si>
  <si>
    <t>BMR</t>
  </si>
  <si>
    <t>NUTRITION</t>
  </si>
  <si>
    <t>CAT</t>
  </si>
  <si>
    <t>SUIVIBMR</t>
  </si>
  <si>
    <t>MENSUEL</t>
  </si>
  <si>
    <t>ARS</t>
  </si>
  <si>
    <t>ATB</t>
  </si>
  <si>
    <t>PROTO_ATB</t>
  </si>
  <si>
    <t>REF_ATB</t>
  </si>
  <si>
    <t>REEVAL</t>
  </si>
  <si>
    <t xml:space="preserve">          - la température à &lt;8°C des aliments froids est contrôlée</t>
  </si>
  <si>
    <t xml:space="preserve">          - la température à 3°C des aliments cuisinés avant remise en température est contrôlée</t>
  </si>
  <si>
    <t xml:space="preserve">          - la température à 63°C des aliments cuisinés après remise en tempéature est contrôlée</t>
  </si>
  <si>
    <t>Une réévaluation de prescription des antibiotiques est organisée entre la 48ème et la 72ème heure</t>
  </si>
  <si>
    <t>PORT</t>
  </si>
  <si>
    <t>FOURNITURE</t>
  </si>
  <si>
    <t>CHANGEMENT</t>
  </si>
  <si>
    <t>EXTERIEUR</t>
  </si>
  <si>
    <t>DEPASSE</t>
  </si>
  <si>
    <t>VETEMENT</t>
  </si>
  <si>
    <t xml:space="preserve">Etablissement </t>
  </si>
  <si>
    <t xml:space="preserve">Personne(s) ayant réalisé </t>
  </si>
  <si>
    <t>L'état nutritionnel des résidents est évalué dans votre établissement</t>
  </si>
  <si>
    <t>SURV1</t>
  </si>
  <si>
    <t>SURV2</t>
  </si>
  <si>
    <t>SURV3</t>
  </si>
  <si>
    <t xml:space="preserve">Cet outil vous permet de saisir les fiches du manuel d'auto-évaluation de la maîtrise du risque infectieux </t>
  </si>
  <si>
    <t>En liaison froide</t>
  </si>
  <si>
    <t>En liaison chaude</t>
  </si>
  <si>
    <t>Une hygiène des mains est demandée avant tout manipulation (inclus dans le protocole)</t>
  </si>
  <si>
    <t>ARLIN</t>
  </si>
  <si>
    <t>Antenne Régionale de Lutte contre les Infections Nosocomiales</t>
  </si>
  <si>
    <t>Code CCLIN</t>
  </si>
  <si>
    <t>1=Est, 2=Ouest, 3=Paris-Nord, 4=Sud-Est, 5=Sud-Ouest</t>
  </si>
  <si>
    <t xml:space="preserve">          - une vérification de la date limite de consommation est réalisée</t>
  </si>
  <si>
    <t>Gants</t>
  </si>
  <si>
    <t>La politique de l'hygiène des mains valorise l'utilisation des produits hydro-alcooliques</t>
  </si>
  <si>
    <t xml:space="preserve"> des commentaires dans cet encadré.</t>
  </si>
  <si>
    <t>Des produits hydro-alcooliques sont mis à disposition du personnel</t>
  </si>
  <si>
    <t>GRIPRO</t>
  </si>
  <si>
    <t>VAC8</t>
  </si>
  <si>
    <t>Les gants à usage unique non stériles sont mis à disposition des équipes</t>
  </si>
  <si>
    <t>L'établissement a promu l'utilisation des gants non poudrés</t>
  </si>
  <si>
    <t>IV-4 LES PRECAUTIONS COMPLEMENTAIRES</t>
  </si>
  <si>
    <t>GESTION DE L'ENVIRONNEMENT ET DES CIRCUITS</t>
  </si>
  <si>
    <r>
      <t>ATTENTION</t>
    </r>
    <r>
      <rPr>
        <sz val="14"/>
        <color indexed="53"/>
        <rFont val="Arial"/>
        <family val="0"/>
      </rPr>
      <t>: Les données ne peuvent être saisies que dans des cellules vert pâle</t>
    </r>
  </si>
  <si>
    <t>FICHE ETABLISSEMENT</t>
  </si>
  <si>
    <t>Nom Etablissement</t>
  </si>
  <si>
    <t xml:space="preserve">Statut </t>
  </si>
  <si>
    <t xml:space="preserve">Nature </t>
  </si>
  <si>
    <t>La saisie est obligatoire pour tous les critères qui vous sont proposés</t>
  </si>
  <si>
    <t>Fiche Etablissement</t>
  </si>
  <si>
    <t>Chapitre II - Gestion de l'environnement et des circuits</t>
  </si>
  <si>
    <t>Chapitre IV - Gestion des soins</t>
  </si>
  <si>
    <r>
      <t xml:space="preserve">les données sont à saisir dans les cellules vert pâle. </t>
    </r>
    <r>
      <rPr>
        <i/>
        <u val="single"/>
        <sz val="10"/>
        <color indexed="12"/>
        <rFont val="Arial"/>
        <family val="2"/>
      </rPr>
      <t>Saisie obligatoire pour tous les critères proposés</t>
    </r>
    <r>
      <rPr>
        <i/>
        <sz val="10"/>
        <color indexed="12"/>
        <rFont val="Arial"/>
        <family val="2"/>
      </rPr>
      <t>.</t>
    </r>
  </si>
  <si>
    <t>Si oui, elles comportent:</t>
  </si>
  <si>
    <t xml:space="preserve">          - une traçabilité de l'entretien des locaux</t>
  </si>
  <si>
    <t xml:space="preserve">          - l'utilisation de:</t>
  </si>
  <si>
    <t xml:space="preserve">                    ● détergents</t>
  </si>
  <si>
    <t xml:space="preserve">                    ● détergents / désinfectants</t>
  </si>
  <si>
    <t xml:space="preserve">                    ● la méthode vapeur</t>
  </si>
  <si>
    <t xml:space="preserve">          - un chariot de ménage adapté est à la disposition des équipes</t>
  </si>
  <si>
    <t>II-2 Hygiène en restauration</t>
  </si>
  <si>
    <t>1=Liaison chaude, 2=Liaison froide</t>
  </si>
  <si>
    <t>En cas de températures non conformes, vous disposez d'une conduite à tenir (protocole)</t>
  </si>
  <si>
    <t>Si oui, il prévoit:</t>
  </si>
  <si>
    <t xml:space="preserve">                    ● des agents avant la distribution</t>
  </si>
  <si>
    <t xml:space="preserve">                    ● des résidents avant le repas</t>
  </si>
  <si>
    <t xml:space="preserve">     - du matériel sécurisé pour perfusions sous cutanées</t>
  </si>
  <si>
    <t xml:space="preserve">     - du matériel sécurisé pour l'insulinothérapie par auto-piqueur</t>
  </si>
  <si>
    <t xml:space="preserve">          - des réfrigirateurs</t>
  </si>
  <si>
    <t xml:space="preserve">          - des micro-ondes</t>
  </si>
  <si>
    <t xml:space="preserve">          - des chauffes lait</t>
  </si>
  <si>
    <t>II-3 Gestion du linge</t>
  </si>
  <si>
    <t>L'établissement prend en charge la blanchisserie</t>
  </si>
  <si>
    <t>1=Totalement, 2=Partiellement, 3=Pas du tout</t>
  </si>
  <si>
    <t xml:space="preserve">          - la température &lt;8°C des aliments froids est contrôlée</t>
  </si>
  <si>
    <t>Le linge propre est maintenu à l'abri d'une contamination:</t>
  </si>
  <si>
    <t xml:space="preserve">          - il est filmé</t>
  </si>
  <si>
    <t xml:space="preserve">          - il est entreposé dans un chariot, une armoire ou un local fermé</t>
  </si>
  <si>
    <t xml:space="preserve">          - tri à la production</t>
  </si>
  <si>
    <t xml:space="preserve">          - conditionnement (sacs étanches,…)</t>
  </si>
  <si>
    <t xml:space="preserve">          - lieu de stockage intermédiaire</t>
  </si>
  <si>
    <t>Si oui, elles portent sur l'existence d'un:</t>
  </si>
  <si>
    <t xml:space="preserve">          - des sacs permettant le tri du linge sale / souillé dès la production existent</t>
  </si>
  <si>
    <t xml:space="preserve">          - le matériel de protection du personnel est à disposition</t>
  </si>
  <si>
    <t>II-4 Gestion des déchets</t>
  </si>
  <si>
    <t>Hygiène des mains</t>
  </si>
  <si>
    <t xml:space="preserve">          - le tri à la production OM, DASRI et OPCT</t>
  </si>
  <si>
    <t xml:space="preserve">          - le conditionnement identifié OM, DSARI et OPCT</t>
  </si>
  <si>
    <t xml:space="preserve">          - l'évacuation et le transport des DASRI</t>
  </si>
  <si>
    <t>Vous pouvez indiquer:</t>
  </si>
  <si>
    <t xml:space="preserve">          - la production DASRI (kg/mois)</t>
  </si>
  <si>
    <t>II-5 Gestion de la qualité de l'eau</t>
  </si>
  <si>
    <t>Eau chaude sanitaire</t>
  </si>
  <si>
    <t>Le carnet sanitaire portant sur l'eau est en place</t>
  </si>
  <si>
    <t>Si oui, il contient les éléments suivants:</t>
  </si>
  <si>
    <t xml:space="preserve">          - la cartographie du réseau</t>
  </si>
  <si>
    <t>IV-1 ACTES INFIRMIERS ET DE NURSING</t>
  </si>
  <si>
    <t>IV-2 ANTISEPTIQUES</t>
  </si>
  <si>
    <t>IV-3 PRECAUTIONS STANDARD</t>
  </si>
  <si>
    <t>Aérosol thérapie</t>
  </si>
  <si>
    <t>Thème des protocoles</t>
  </si>
  <si>
    <t>Alimentation entérale</t>
  </si>
  <si>
    <t>Aspiration buccale ou bronchique</t>
  </si>
  <si>
    <t>Hygiène des mains et port de gants</t>
  </si>
  <si>
    <t>Oxygénothérapie</t>
  </si>
  <si>
    <t>Plaies (escarres, ulcères…)</t>
  </si>
  <si>
    <t>Pose d'une perfusion sous cutanée</t>
  </si>
  <si>
    <t>Pose d'une voie veineuse</t>
  </si>
  <si>
    <t>Prélèvement veineux</t>
  </si>
  <si>
    <t>Soins de nursing (toilette, soins bucco-dentaires…)</t>
  </si>
  <si>
    <t>Sondage vésical</t>
  </si>
  <si>
    <t>Il existe un protocole sur l'utilisation des antiseptiques dans l'établissement</t>
  </si>
  <si>
    <t>Stomies</t>
  </si>
  <si>
    <t>Injections (IM/SC/IV)</t>
  </si>
  <si>
    <t xml:space="preserve">Il existe un protocole </t>
  </si>
  <si>
    <t>Le protocole est validé</t>
  </si>
  <si>
    <t xml:space="preserve">          - la liste des travaux en cours</t>
  </si>
  <si>
    <t xml:space="preserve">          - les opérations de maintenance sur le réseau</t>
  </si>
  <si>
    <t xml:space="preserve">          - les traitements contre le tartre</t>
  </si>
  <si>
    <t>Il existe des procédures institutionnelles détaillant la conduite à tenir (CAT) en cas d'AES mise en oeuvre dans l'établissement</t>
  </si>
  <si>
    <t xml:space="preserve">          - les traitements de désinfection de la robinetterie</t>
  </si>
  <si>
    <t xml:space="preserve">          - les résultats d'analyse</t>
  </si>
  <si>
    <t>Eau de consommation alimentaire</t>
  </si>
  <si>
    <t>Vous utilisez l'eau embouteillée</t>
  </si>
  <si>
    <t>Vous utilisez l'eau distribuée à partir de bombonne</t>
  </si>
  <si>
    <t xml:space="preserve">          - un cahier des charges est en place avec la société distributrice de ce type d'eau</t>
  </si>
  <si>
    <t xml:space="preserve">          - une maintenance du système est assurée par cette société</t>
  </si>
  <si>
    <t xml:space="preserve">          Un protocole existe</t>
  </si>
  <si>
    <t xml:space="preserve">          Le protocole est validé</t>
  </si>
  <si>
    <t>STATUT</t>
  </si>
  <si>
    <t>NATURE</t>
  </si>
  <si>
    <t>LITS</t>
  </si>
  <si>
    <t>DATE</t>
  </si>
  <si>
    <t>PERSONNE</t>
  </si>
  <si>
    <t>NOMETAB</t>
  </si>
  <si>
    <t>CODETAB</t>
  </si>
  <si>
    <t>Etablissement:</t>
  </si>
  <si>
    <t>MEDECIN</t>
  </si>
  <si>
    <t>CONV</t>
  </si>
  <si>
    <t>REF</t>
  </si>
  <si>
    <t>FORMATION</t>
  </si>
  <si>
    <t>IDE</t>
  </si>
  <si>
    <t>TECHNIQ</t>
  </si>
  <si>
    <t>VI-3 GASTRO-ENTERITE</t>
  </si>
  <si>
    <t>Une procédure de prise en charge est:</t>
  </si>
  <si>
    <t>INFO</t>
  </si>
  <si>
    <t>TENUE</t>
  </si>
  <si>
    <t>COURTE</t>
  </si>
  <si>
    <t>BIJOU</t>
  </si>
  <si>
    <t>SOINS</t>
  </si>
  <si>
    <t>ONGLE</t>
  </si>
  <si>
    <t>CHEVEU</t>
  </si>
  <si>
    <t>PREV1</t>
  </si>
  <si>
    <t>PREV2</t>
  </si>
  <si>
    <t>PREV3</t>
  </si>
  <si>
    <t>PREV4</t>
  </si>
  <si>
    <t>PREV</t>
  </si>
  <si>
    <t>SURV</t>
  </si>
  <si>
    <t>TENUE1</t>
  </si>
  <si>
    <t>TENUE2</t>
  </si>
  <si>
    <t xml:space="preserve">     - Des masques respitatoires (FFP1-FFP2) sont disponibles pour le personnel</t>
  </si>
  <si>
    <t>TENUE3</t>
  </si>
  <si>
    <t>TENUE4</t>
  </si>
  <si>
    <t>TENUE5</t>
  </si>
  <si>
    <t>TENUE6</t>
  </si>
  <si>
    <t>TENUE7</t>
  </si>
  <si>
    <t>SCORE1A</t>
  </si>
  <si>
    <t>SCORE1B</t>
  </si>
  <si>
    <t>SCORE1C</t>
  </si>
  <si>
    <t>SCORE1</t>
  </si>
  <si>
    <t>PROTLOC</t>
  </si>
  <si>
    <t>PROTVAL</t>
  </si>
  <si>
    <t>PROTDIF</t>
  </si>
  <si>
    <t>NETQUOT</t>
  </si>
  <si>
    <t>NETTRIM</t>
  </si>
  <si>
    <t>NETAPP</t>
  </si>
  <si>
    <t>NETSANIT</t>
  </si>
  <si>
    <t>NETRESTO</t>
  </si>
  <si>
    <t>TRACALOC</t>
  </si>
  <si>
    <t>DETER</t>
  </si>
  <si>
    <t>DESINF</t>
  </si>
  <si>
    <t>VAPEUR</t>
  </si>
  <si>
    <t>LISTE</t>
  </si>
  <si>
    <t>CHARIOT</t>
  </si>
  <si>
    <t>LOCAUX1</t>
  </si>
  <si>
    <t>LOCAUX2</t>
  </si>
  <si>
    <t>LOCAUX3</t>
  </si>
  <si>
    <t>LOCAUX4</t>
  </si>
  <si>
    <t>LOCAUX5</t>
  </si>
  <si>
    <t>LOCAUX6</t>
  </si>
  <si>
    <t>LOCAUX7</t>
  </si>
  <si>
    <t>LOCAUX8</t>
  </si>
  <si>
    <t>LOCAUX9</t>
  </si>
  <si>
    <t>LOCAUX</t>
  </si>
  <si>
    <t>AUDIT</t>
  </si>
  <si>
    <t>HACCP</t>
  </si>
  <si>
    <t>LIAISON</t>
  </si>
  <si>
    <t>PROTDISTR</t>
  </si>
  <si>
    <t>AGENTS</t>
  </si>
  <si>
    <t>RESID</t>
  </si>
  <si>
    <t>REFRIG</t>
  </si>
  <si>
    <t>MICRO</t>
  </si>
  <si>
    <t>LAIT</t>
  </si>
  <si>
    <t>FREQREFR</t>
  </si>
  <si>
    <t>FREQMICRO</t>
  </si>
  <si>
    <t>FREQLAIT</t>
  </si>
  <si>
    <t>MOYENS</t>
  </si>
  <si>
    <t>THERMO</t>
  </si>
  <si>
    <t>RESTO1</t>
  </si>
  <si>
    <t>RESTO4</t>
  </si>
  <si>
    <t>RESTO5</t>
  </si>
  <si>
    <t>RESTO6</t>
  </si>
  <si>
    <t>RESTO7</t>
  </si>
  <si>
    <t>RESTO8</t>
  </si>
  <si>
    <t>RESTO9</t>
  </si>
  <si>
    <t>RESTO10</t>
  </si>
  <si>
    <t>RESTO11</t>
  </si>
  <si>
    <t>RESTO2CH</t>
  </si>
  <si>
    <t>RESTO3CH</t>
  </si>
  <si>
    <t>RESTO2FR</t>
  </si>
  <si>
    <t>RESTO3FR</t>
  </si>
  <si>
    <t>RESTO3bisFR</t>
  </si>
  <si>
    <t>RESTO12</t>
  </si>
  <si>
    <t>RESTO</t>
  </si>
  <si>
    <t>BLANCHIS</t>
  </si>
  <si>
    <t>PROCPROPRE</t>
  </si>
  <si>
    <t>PROPRVAL</t>
  </si>
  <si>
    <t>PROPRDIF</t>
  </si>
  <si>
    <t>FILM</t>
  </si>
  <si>
    <t>FERME</t>
  </si>
  <si>
    <t>MAINS</t>
  </si>
  <si>
    <t>PROCSALE</t>
  </si>
  <si>
    <t>SALEVAL</t>
  </si>
  <si>
    <t>SALEDIF</t>
  </si>
  <si>
    <t>TRI</t>
  </si>
  <si>
    <t>CONDIT</t>
  </si>
  <si>
    <t>STOCK</t>
  </si>
  <si>
    <t>GANTS</t>
  </si>
  <si>
    <t>MASQUE</t>
  </si>
  <si>
    <t>ARMOIRE</t>
  </si>
  <si>
    <t>SACS</t>
  </si>
  <si>
    <t>PROTECTION</t>
  </si>
  <si>
    <t xml:space="preserve">          - le délai de stockage (jours)</t>
  </si>
  <si>
    <t>PROCDECH</t>
  </si>
  <si>
    <t>DECHVAL</t>
  </si>
  <si>
    <t>DECHDIF</t>
  </si>
  <si>
    <t>TRIOM</t>
  </si>
  <si>
    <t>CONDITOM</t>
  </si>
  <si>
    <t>TRANSPORT</t>
  </si>
  <si>
    <t>DASRI</t>
  </si>
  <si>
    <t>DELAI</t>
  </si>
  <si>
    <t>SACSOM</t>
  </si>
  <si>
    <t>SACSDASRI</t>
  </si>
  <si>
    <t>COLLOPCT</t>
  </si>
  <si>
    <t>MATPROTEC</t>
  </si>
  <si>
    <t>LEGION</t>
  </si>
  <si>
    <t>CARNET</t>
  </si>
  <si>
    <t>AUDITEAU</t>
  </si>
  <si>
    <t>CARTO</t>
  </si>
  <si>
    <t>TRAVAUX</t>
  </si>
  <si>
    <t>MAINTENANCE</t>
  </si>
  <si>
    <t>TARTRE</t>
  </si>
  <si>
    <t>ROBINET</t>
  </si>
  <si>
    <t>ANALYSE</t>
  </si>
  <si>
    <t>CIRCULAIRE</t>
  </si>
  <si>
    <t>CONDUITE</t>
  </si>
  <si>
    <t>POTABILITE</t>
  </si>
  <si>
    <t>DATELIMIT</t>
  </si>
  <si>
    <t>FONTAINE</t>
  </si>
  <si>
    <t>PRELEVEM</t>
  </si>
  <si>
    <t>BOMBONNE</t>
  </si>
  <si>
    <t>CAHIER</t>
  </si>
  <si>
    <t>SOCIETE</t>
  </si>
  <si>
    <t>DM</t>
  </si>
  <si>
    <t>EQUIPEMENT</t>
  </si>
  <si>
    <t>EXTRACTEUR</t>
  </si>
  <si>
    <t>EXTRAPROT</t>
  </si>
  <si>
    <t>EXTRAVAL</t>
  </si>
  <si>
    <t>EXTRADETER</t>
  </si>
  <si>
    <t>GENERATEUR</t>
  </si>
  <si>
    <t>GENEPROT</t>
  </si>
  <si>
    <t>GENEVAL</t>
  </si>
  <si>
    <t>THERMOPROT</t>
  </si>
  <si>
    <t>THERMOVAL</t>
  </si>
  <si>
    <t>THERMODETER</t>
  </si>
  <si>
    <t>LIT</t>
  </si>
  <si>
    <t>LITPROT</t>
  </si>
  <si>
    <t>LITVAL</t>
  </si>
  <si>
    <t>LITDETER</t>
  </si>
  <si>
    <t>LEVE</t>
  </si>
  <si>
    <t>LEVEPROT</t>
  </si>
  <si>
    <t>LEVEVAL</t>
  </si>
  <si>
    <t>LEVEDETER</t>
  </si>
  <si>
    <t>SOINPROT</t>
  </si>
  <si>
    <t>SOINVAL</t>
  </si>
  <si>
    <t>SOINDETER</t>
  </si>
  <si>
    <t>MEDICA</t>
  </si>
  <si>
    <t>MEDIPROT</t>
  </si>
  <si>
    <t>MEDIVAL</t>
  </si>
  <si>
    <t>MEDIDETER</t>
  </si>
  <si>
    <t>PROPRE</t>
  </si>
  <si>
    <t>PROPRPROT</t>
  </si>
  <si>
    <t>PROPRDETER</t>
  </si>
  <si>
    <t>SALE</t>
  </si>
  <si>
    <t>SALEPROT</t>
  </si>
  <si>
    <t>SALEDETER</t>
  </si>
  <si>
    <t>MAT1</t>
  </si>
  <si>
    <t>MAT2</t>
  </si>
  <si>
    <t>MAT3</t>
  </si>
  <si>
    <t>MAT4</t>
  </si>
  <si>
    <t>MAT5</t>
  </si>
  <si>
    <t>MAT6</t>
  </si>
  <si>
    <t>MAT7</t>
  </si>
  <si>
    <t>MAT8</t>
  </si>
  <si>
    <t>MAT9</t>
  </si>
  <si>
    <t>MAT10</t>
  </si>
  <si>
    <t>MAT11</t>
  </si>
  <si>
    <t>MAT12</t>
  </si>
  <si>
    <t>DENOMAT3</t>
  </si>
  <si>
    <t>DENOMAT4</t>
  </si>
  <si>
    <t>DENOMAT5</t>
  </si>
  <si>
    <t>DENOMAT6</t>
  </si>
  <si>
    <t>DENOMAT7</t>
  </si>
  <si>
    <t>DENOMAT8</t>
  </si>
  <si>
    <t>DENOMAT9</t>
  </si>
  <si>
    <t>DENOMAT10</t>
  </si>
  <si>
    <t>DENOMAT11</t>
  </si>
  <si>
    <t>DENOMAT12</t>
  </si>
  <si>
    <t>SCORE3</t>
  </si>
  <si>
    <t>VEINE</t>
  </si>
  <si>
    <t>VOIEVAL</t>
  </si>
  <si>
    <t>PERFVAL</t>
  </si>
  <si>
    <t>AEROVAL</t>
  </si>
  <si>
    <t>INJECTVAL</t>
  </si>
  <si>
    <t>SONDVAL</t>
  </si>
  <si>
    <t>ANTISEPT</t>
  </si>
  <si>
    <t>ANTISEPTVAL</t>
  </si>
  <si>
    <t>ANTISEPTDIF</t>
  </si>
  <si>
    <t>CONTACT</t>
  </si>
  <si>
    <t>CHOIX</t>
  </si>
  <si>
    <t>TEMPS</t>
  </si>
  <si>
    <t>STANDARD</t>
  </si>
  <si>
    <t>ESSUIE</t>
  </si>
  <si>
    <t>SAVON</t>
  </si>
  <si>
    <t>POUDRE</t>
  </si>
  <si>
    <t>COMPLEM</t>
  </si>
  <si>
    <t>PROCEDURE</t>
  </si>
  <si>
    <t>PROCVAL</t>
  </si>
  <si>
    <t>PROCDIF</t>
  </si>
  <si>
    <t>ACTE1</t>
  </si>
  <si>
    <t xml:space="preserve">◄ Vous avez la possibilité de saisir </t>
  </si>
  <si>
    <t>ACTE2</t>
  </si>
  <si>
    <t>ACTE3</t>
  </si>
  <si>
    <t>ACTE4</t>
  </si>
  <si>
    <t>ACTE5</t>
  </si>
  <si>
    <t>ACTE</t>
  </si>
  <si>
    <t>DENOMACT2</t>
  </si>
  <si>
    <t>DENOMACT</t>
  </si>
  <si>
    <t>ANTI1</t>
  </si>
  <si>
    <t>ANTI2</t>
  </si>
  <si>
    <t>ANTI3</t>
  </si>
  <si>
    <t>ANTI4</t>
  </si>
  <si>
    <t>ANTI5</t>
  </si>
  <si>
    <t>ANTI6</t>
  </si>
  <si>
    <t>ANTI</t>
  </si>
  <si>
    <t>STAND1</t>
  </si>
  <si>
    <t>STAND2</t>
  </si>
  <si>
    <t>STAND3</t>
  </si>
  <si>
    <t>STAND4</t>
  </si>
  <si>
    <t>STAND5</t>
  </si>
  <si>
    <t>STAND6</t>
  </si>
  <si>
    <t>STAND7</t>
  </si>
  <si>
    <t>STAND</t>
  </si>
  <si>
    <t>COMP1</t>
  </si>
  <si>
    <t>COMP2</t>
  </si>
  <si>
    <t>COMP3</t>
  </si>
  <si>
    <t>COMP</t>
  </si>
  <si>
    <t>SCORE4A</t>
  </si>
  <si>
    <t>SCORE4B</t>
  </si>
  <si>
    <t>SCORE4C</t>
  </si>
  <si>
    <t>SCORE4D</t>
  </si>
  <si>
    <t>SCORE4</t>
  </si>
  <si>
    <t>VACCIRES</t>
  </si>
  <si>
    <t>VACCIPRO</t>
  </si>
  <si>
    <t>VAC1</t>
  </si>
  <si>
    <t>VAC2</t>
  </si>
  <si>
    <t>SCORE5</t>
  </si>
  <si>
    <t>GALECRIT</t>
  </si>
  <si>
    <t>GALEVAL</t>
  </si>
  <si>
    <t>GALEDIF</t>
  </si>
  <si>
    <t>LEVEE</t>
  </si>
  <si>
    <t>CHAMBRE</t>
  </si>
  <si>
    <t>TUBERECRITE</t>
  </si>
  <si>
    <t>Les moyens alloués permettent l'application de ces procédures et sont à disposition des équipes:</t>
  </si>
  <si>
    <t>TUBERVAL</t>
  </si>
  <si>
    <t>TUBERDIF</t>
  </si>
  <si>
    <t>MEDTRAV</t>
  </si>
  <si>
    <t>AVIS</t>
  </si>
  <si>
    <t>DEPISTAGE</t>
  </si>
  <si>
    <t>PRECAUTION</t>
  </si>
  <si>
    <t>Le laboratoire sollicité est accrédité</t>
  </si>
  <si>
    <t xml:space="preserve">          - sécurisation des points d'usage par la mise en place de filtration terminale sur douche et/ou robinet (si impossible, arrêt de l'utilisation)</t>
  </si>
  <si>
    <t xml:space="preserve">          - le suivi des températures</t>
  </si>
  <si>
    <t xml:space="preserve">          - la circulaire n°493 du 28 octobre 2005 est à disposition</t>
  </si>
  <si>
    <t xml:space="preserve">          - l'arrêté du 1er février 2010 est à disposition</t>
  </si>
  <si>
    <t xml:space="preserve">          - traçabilité de la purge des points d'usage eau chaude et froide si inutilisés 1 fois par semaine au minimum</t>
  </si>
  <si>
    <t xml:space="preserve">          - le relevé de consommation eau chaude et eau froide (relevé des compteurs)</t>
  </si>
  <si>
    <t xml:space="preserve">          - la fiche d'entretien ou de suivi</t>
  </si>
  <si>
    <t xml:space="preserve">     - pour la prise en charge du résident</t>
  </si>
  <si>
    <t xml:space="preserve">     - pour la déclaration obligatoire (DO) d'une légionellose d'un résident</t>
  </si>
  <si>
    <t xml:space="preserve">          - un lieu de stockage adapté est prévu</t>
  </si>
  <si>
    <t xml:space="preserve">          - il existe une maintenance du circuit interne</t>
  </si>
  <si>
    <t>EVAL</t>
  </si>
  <si>
    <t>DENOMLOCAUX7</t>
  </si>
  <si>
    <t>DENOMLOCAUX</t>
  </si>
  <si>
    <t>CHAUD63</t>
  </si>
  <si>
    <t>CHAUD8</t>
  </si>
  <si>
    <t>FROID3</t>
  </si>
  <si>
    <t>FROID8</t>
  </si>
  <si>
    <t>FROID63</t>
  </si>
  <si>
    <t>TEMPCAT</t>
  </si>
  <si>
    <t>TEMPREFRIG</t>
  </si>
  <si>
    <t>DYSF</t>
  </si>
  <si>
    <t>TIAC</t>
  </si>
  <si>
    <t>ATELIER</t>
  </si>
  <si>
    <t>RESTO15</t>
  </si>
  <si>
    <t>DENOMRESTO10</t>
  </si>
  <si>
    <t>DENOMRESTO11</t>
  </si>
  <si>
    <t>DENOMRESTO12</t>
  </si>
  <si>
    <t>DENOMRESTO13</t>
  </si>
  <si>
    <t>DENOMRESTO14</t>
  </si>
  <si>
    <t>PROPREVAL</t>
  </si>
  <si>
    <t>HYGMAIN</t>
  </si>
  <si>
    <t>MATERIEL</t>
  </si>
  <si>
    <t>DECHEVAL</t>
  </si>
  <si>
    <t>RESP</t>
  </si>
  <si>
    <t>STOCKAGE</t>
  </si>
  <si>
    <t>HYGIENE</t>
  </si>
  <si>
    <t>DENOMDECH</t>
  </si>
  <si>
    <t>TENUEDECH</t>
  </si>
  <si>
    <t>LABO</t>
  </si>
  <si>
    <t>ARRETE</t>
  </si>
  <si>
    <t>PURGE</t>
  </si>
  <si>
    <t>RELEVE</t>
  </si>
  <si>
    <t>FICHE</t>
  </si>
  <si>
    <t>ACTION</t>
  </si>
  <si>
    <t>DECLARATION</t>
  </si>
  <si>
    <t>BOUTEILLE</t>
  </si>
  <si>
    <t>LIEU</t>
  </si>
  <si>
    <t>CIRCUIT</t>
  </si>
  <si>
    <t>EAU24</t>
  </si>
  <si>
    <t>EAU25</t>
  </si>
  <si>
    <t>EAU26</t>
  </si>
  <si>
    <t>EAU27</t>
  </si>
  <si>
    <t>EAU28</t>
  </si>
  <si>
    <t>EAU29</t>
  </si>
  <si>
    <t>EAU30</t>
  </si>
  <si>
    <t>EAU31</t>
  </si>
  <si>
    <t>EAU32</t>
  </si>
  <si>
    <t>EAU33</t>
  </si>
  <si>
    <t>DENOMEAU3</t>
  </si>
  <si>
    <t>DENOMEAU4</t>
  </si>
  <si>
    <t>DENOMEAU5</t>
  </si>
  <si>
    <t>DENOMEAU6</t>
  </si>
  <si>
    <t>DENOMEAU12</t>
  </si>
  <si>
    <t>DENOMEAU13</t>
  </si>
  <si>
    <t>DENOMEAU26</t>
  </si>
  <si>
    <t>DENOMEAU27</t>
  </si>
  <si>
    <t>DENOMEAU28</t>
  </si>
  <si>
    <t>DENOMEAU29</t>
  </si>
  <si>
    <t>DENOMEAU30</t>
  </si>
  <si>
    <t>DENOMEAU31</t>
  </si>
  <si>
    <t>NUM2</t>
  </si>
  <si>
    <t>DENOM2</t>
  </si>
  <si>
    <t xml:space="preserve">          Type de traitement: </t>
  </si>
  <si>
    <t xml:space="preserve">               ● Détergent / Désinfectant</t>
  </si>
  <si>
    <t xml:space="preserve">               ● Vapeur</t>
  </si>
  <si>
    <t xml:space="preserve">               ● Détergent / Désinfectant </t>
  </si>
  <si>
    <t>LITVAP</t>
  </si>
  <si>
    <t>LEVEVAP</t>
  </si>
  <si>
    <t>SOINVAP</t>
  </si>
  <si>
    <t>MEDIVAP</t>
  </si>
  <si>
    <t>PROPRVAP</t>
  </si>
  <si>
    <t>SALEVAP</t>
  </si>
  <si>
    <t>CHAISEVAP</t>
  </si>
  <si>
    <t>INFORESID</t>
  </si>
  <si>
    <t>INFOCONSEIL</t>
  </si>
  <si>
    <t>GASTROECRITE</t>
  </si>
  <si>
    <t>GASTROVAL</t>
  </si>
  <si>
    <t>GASTRODIF</t>
  </si>
  <si>
    <t>GALE1</t>
  </si>
  <si>
    <t>GALE2</t>
  </si>
  <si>
    <t>GALE3</t>
  </si>
  <si>
    <t>GALE4</t>
  </si>
  <si>
    <t>GALE5</t>
  </si>
  <si>
    <t>GALE6</t>
  </si>
  <si>
    <t>GALE</t>
  </si>
  <si>
    <t>TUB1</t>
  </si>
  <si>
    <t>TUB2</t>
  </si>
  <si>
    <t>TUB3</t>
  </si>
  <si>
    <t>TUB4</t>
  </si>
  <si>
    <t>TUB5</t>
  </si>
  <si>
    <t>TUB6</t>
  </si>
  <si>
    <t>TUB7</t>
  </si>
  <si>
    <t>TUB8</t>
  </si>
  <si>
    <t>TUB</t>
  </si>
  <si>
    <t>VHB</t>
  </si>
  <si>
    <t>CATAFF</t>
  </si>
  <si>
    <t>VIH</t>
  </si>
  <si>
    <t>SUIVI</t>
  </si>
  <si>
    <t>TENDANCE</t>
  </si>
  <si>
    <t>GANT</t>
  </si>
  <si>
    <t>LUNETTE</t>
  </si>
  <si>
    <t>COLLECTEUR</t>
  </si>
  <si>
    <t>CAPIL</t>
  </si>
  <si>
    <t>STYLO</t>
  </si>
  <si>
    <t>AES1</t>
  </si>
  <si>
    <t>AES2</t>
  </si>
  <si>
    <t>AES3</t>
  </si>
  <si>
    <t>AES4</t>
  </si>
  <si>
    <t>AES5</t>
  </si>
  <si>
    <t>AES6</t>
  </si>
  <si>
    <t>AES7</t>
  </si>
  <si>
    <t>AES8</t>
  </si>
  <si>
    <t>AES9</t>
  </si>
  <si>
    <t>AES10</t>
  </si>
  <si>
    <t>AES11</t>
  </si>
  <si>
    <t>AES12</t>
  </si>
  <si>
    <t>AES13</t>
  </si>
  <si>
    <t>AES14</t>
  </si>
  <si>
    <t>AES15</t>
  </si>
  <si>
    <t>AES16</t>
  </si>
  <si>
    <t>AES17</t>
  </si>
  <si>
    <t>SCORE7</t>
  </si>
  <si>
    <t>DENOMRESTO</t>
  </si>
  <si>
    <t>LINGE1</t>
  </si>
  <si>
    <t>LINGE2</t>
  </si>
  <si>
    <t>LINGE3</t>
  </si>
  <si>
    <t>LINGE4</t>
  </si>
  <si>
    <t>LINGE5</t>
  </si>
  <si>
    <t>LINGE6</t>
  </si>
  <si>
    <t>LINGE7</t>
  </si>
  <si>
    <t>LINGE8</t>
  </si>
  <si>
    <t>LINGE9</t>
  </si>
  <si>
    <t>LINGE</t>
  </si>
  <si>
    <t>DECH1</t>
  </si>
  <si>
    <t>DECH2</t>
  </si>
  <si>
    <t>DECH3</t>
  </si>
  <si>
    <t>DECH4</t>
  </si>
  <si>
    <t>DECH5</t>
  </si>
  <si>
    <t>DECH6</t>
  </si>
  <si>
    <t>DECH7</t>
  </si>
  <si>
    <t>DECH</t>
  </si>
  <si>
    <t>EAU1</t>
  </si>
  <si>
    <t>EAU2</t>
  </si>
  <si>
    <t>EAU3</t>
  </si>
  <si>
    <t>EAU4</t>
  </si>
  <si>
    <t>EAU5</t>
  </si>
  <si>
    <t>EAU6</t>
  </si>
  <si>
    <t>EAU7</t>
  </si>
  <si>
    <t>EAU8</t>
  </si>
  <si>
    <t>EAU9</t>
  </si>
  <si>
    <t>EAU10</t>
  </si>
  <si>
    <t>EAU11</t>
  </si>
  <si>
    <t>EAU12</t>
  </si>
  <si>
    <t>EAU13</t>
  </si>
  <si>
    <t>EAU14</t>
  </si>
  <si>
    <t>EAU</t>
  </si>
  <si>
    <t>DENOMEAU</t>
  </si>
  <si>
    <t>SCORE2A</t>
  </si>
  <si>
    <t>SCORE2B</t>
  </si>
  <si>
    <t>SCORE2C</t>
  </si>
  <si>
    <t>SCORE2D</t>
  </si>
  <si>
    <t>SCORE2E</t>
  </si>
  <si>
    <t>SCORE2</t>
  </si>
  <si>
    <t>GASTRO1</t>
  </si>
  <si>
    <t>GASTRO2</t>
  </si>
  <si>
    <t>GASTRO3</t>
  </si>
  <si>
    <t>GASTRO</t>
  </si>
  <si>
    <t>SCORE6A</t>
  </si>
  <si>
    <t>SCORE6B</t>
  </si>
  <si>
    <t>SCORE6C</t>
  </si>
  <si>
    <t>SCORE6</t>
  </si>
  <si>
    <t>DASRISEM</t>
  </si>
  <si>
    <t xml:space="preserve">Il vous permet d'établir un rapport global et un poster contenant les scores que vous avez obtenus </t>
  </si>
  <si>
    <t>RESULTATS</t>
  </si>
  <si>
    <t>►</t>
  </si>
  <si>
    <t>Thèmes</t>
  </si>
  <si>
    <t>Total</t>
  </si>
  <si>
    <t>% d'objectifs atteints</t>
  </si>
  <si>
    <t>SCORE</t>
  </si>
  <si>
    <t>Nombre total de lits EHPAD</t>
  </si>
  <si>
    <t>CHAPITRE II - GESTION DE L'ENVIRONNEMENT ET DES CIRCUITS</t>
  </si>
  <si>
    <t>Précautions standard</t>
  </si>
  <si>
    <t>Précautions complémentaires</t>
  </si>
  <si>
    <t>CHAPITRE IV - GESTION DES SOINS</t>
  </si>
  <si>
    <t>Chapitres</t>
  </si>
  <si>
    <t>Vous utilisez l'eau des fontaines réfrigérantes</t>
  </si>
  <si>
    <t>Chaise de pesée, plateforme</t>
  </si>
  <si>
    <t>VAC3</t>
  </si>
  <si>
    <t>Il existe un protocole dans l'établissement pour faire face à un cas de gale</t>
  </si>
  <si>
    <t>Résultat global</t>
  </si>
  <si>
    <t>Axes d'amélioration et commentaires</t>
  </si>
  <si>
    <t>Code Postal</t>
  </si>
  <si>
    <t>Ville</t>
  </si>
  <si>
    <t>CP</t>
  </si>
  <si>
    <t>VILLE</t>
  </si>
  <si>
    <t>1=Public, 2=Privé</t>
  </si>
  <si>
    <t xml:space="preserve">Votre établissement:  </t>
  </si>
  <si>
    <t>Votre établissement s'est engagé dans la prévention des Infections Associées aux Soins mais elle est encore incomplète. Le détail des résultats contenus dans le tableau vous informe sur les thèmes à améliorer. Ils doivent faire l'objet de mesures à inscrire dans votre programme d'actions.</t>
  </si>
  <si>
    <t>Le rapport annuel médical d'activité comporte un chapitre sur l'hygiène et le risque infectieux</t>
  </si>
  <si>
    <t>Le règlement intérieur de l'EHPAD ou document équivalent existe:</t>
  </si>
  <si>
    <t>Il existe des procédures institutionnelles (protocoles) de nettoyage des locaux dans l'établissement</t>
  </si>
  <si>
    <t xml:space="preserve">          - diffusées et mises à disposition dans tous les secteurs de l'EHPAD</t>
  </si>
  <si>
    <t>RESEAU</t>
  </si>
  <si>
    <t>INFHYG</t>
  </si>
  <si>
    <t>RAPPORT</t>
  </si>
  <si>
    <t>REGLEMENT</t>
  </si>
  <si>
    <t>PREV5</t>
  </si>
  <si>
    <t xml:space="preserve">          - une liste des produits disponibles</t>
  </si>
  <si>
    <t xml:space="preserve">          - le matériel nécessaire existe:</t>
  </si>
  <si>
    <t xml:space="preserve">                    ● les bandeaux</t>
  </si>
  <si>
    <t xml:space="preserve">                    ● les balais trapèzes</t>
  </si>
  <si>
    <t xml:space="preserve">                    ● les chiffonnettes</t>
  </si>
  <si>
    <t xml:space="preserve">                    ● les produits</t>
  </si>
  <si>
    <t>Le dernier audit réalisé par les services vétérinaires date de moins de 3 ans</t>
  </si>
  <si>
    <t>La méthode HACCP est en place dans les services cuisines</t>
  </si>
  <si>
    <t xml:space="preserve">          - la température à 63°C minimum des aliments chauds servis aux résidents est contrôlée</t>
  </si>
  <si>
    <t>Votre établissement a instauré un protocole validé par le médecin coordonnateur et le directeur concernant l'entretien :</t>
  </si>
  <si>
    <t>Des thermomètres sont à disposition du personnel sur les lieux de restauration</t>
  </si>
  <si>
    <t>Au cours de l'année écoulée votre établissement a rencontré un épisode de toxi-infection alimentaire collective (TIAC)</t>
  </si>
  <si>
    <t>Il existe des procédures institutionnelles de gestion des déchets dans l'établissement</t>
  </si>
  <si>
    <t>Lors de manipulations de tous les  déchets, il est demandé d'appliquer les précautions "standard":</t>
  </si>
  <si>
    <t xml:space="preserve">          - un audit portant sur le réseau par un organisme spécialisé</t>
  </si>
  <si>
    <t>Devant des dysfonctionnements et/ou en présence de résultats d'analyse non conformes,</t>
  </si>
  <si>
    <t xml:space="preserve">     - une procédure détaillant la conduite à tenir dans l'établissement est en place</t>
  </si>
  <si>
    <t xml:space="preserve">     - une information vers le médecin coordonnateur est systématique</t>
  </si>
  <si>
    <t>Vous avez à disposition une conduite à tenir devant une légionellose pulmonaire:</t>
  </si>
  <si>
    <t>Devant des dysfonctionnements et/ou en présence de résultats d'analyse non conformes de la qualité de l'eau de consommation alimentaire,</t>
  </si>
  <si>
    <t>LOCAUX10</t>
  </si>
  <si>
    <t>LOCAUX11</t>
  </si>
  <si>
    <t>BUREAU</t>
  </si>
  <si>
    <t>SALLE</t>
  </si>
  <si>
    <t>BANDEAU</t>
  </si>
  <si>
    <t>BALAI</t>
  </si>
  <si>
    <t>CHIFFON</t>
  </si>
  <si>
    <t>RESTO13</t>
  </si>
  <si>
    <t>CHAR</t>
  </si>
  <si>
    <t>LEGRESID</t>
  </si>
  <si>
    <t>ENTRETIEN</t>
  </si>
  <si>
    <t>PROCED</t>
  </si>
  <si>
    <t>SYSTEM</t>
  </si>
  <si>
    <t>CHAISE</t>
  </si>
  <si>
    <t>CHAISEPROT</t>
  </si>
  <si>
    <t>CHAISEVAL</t>
  </si>
  <si>
    <t>CHAISEDETER</t>
  </si>
  <si>
    <t>PRINCIPE</t>
  </si>
  <si>
    <t>STAND8</t>
  </si>
  <si>
    <t>Le centre de ressources est idéntifié (CLAT)</t>
  </si>
  <si>
    <t xml:space="preserve">     - les salariés</t>
  </si>
  <si>
    <t>La politique concernant la prévention des Infections Associées aux Soins est soit très en retard soit absente. Il est important que votre établissement définisse de façon prioritaire un programme et des mesures appropriées pour prévenir les infections.</t>
  </si>
  <si>
    <t>Votre établissement a initié une politique de prévention des Infections Associées aux Soins mais elle est encore insuffisante. Vous devez regarder les scores par chapitre pour repérer les points à améliorer.</t>
  </si>
  <si>
    <t>Votre établissement obtient un score compris entre 75% et 100% qui traduit une politique forte de gestion du risque infectieux. Néanmoins, quelques points peuvent être encore améliorés ou consolidés. Le détail des chapitres vous indiquera les axes de travail.</t>
  </si>
  <si>
    <t>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t>
  </si>
  <si>
    <t>Votre établissement s'est engagé de manière significative dans la prévention des Infections Associées aux Soins. Le détail des résultats contenus dans le tableau vous informe sur les thèmes à améliorer. Ils doivent faire l'objet de mesures à inscrire dans votre programme d'actions.</t>
  </si>
  <si>
    <t>Votre score traduit un engagement fort de l'établissement dans la prévention des Infections Associées aux Soins. Le détail des résultats de ce chapitre peut encore vous permettre d'améliorer certains éléments de prévention.</t>
  </si>
  <si>
    <t>I - Organisation</t>
  </si>
  <si>
    <t>II - Environnement et circuits</t>
  </si>
  <si>
    <t>III - Gestion du matériel</t>
  </si>
  <si>
    <t>VI - Risques épidémiques</t>
  </si>
  <si>
    <t>1-Moyens</t>
  </si>
  <si>
    <t>2-Surveillance / Alerte / Indicateurs</t>
  </si>
  <si>
    <t>3-Antibiotiques</t>
  </si>
  <si>
    <t>4-Tenue</t>
  </si>
  <si>
    <t>1-Locaux</t>
  </si>
  <si>
    <t>2-Restauration</t>
  </si>
  <si>
    <t>3-Linge</t>
  </si>
  <si>
    <t>4-Déchets*</t>
  </si>
  <si>
    <t>5-Eau</t>
  </si>
  <si>
    <t>1-Actes infirmiers et de nursing</t>
  </si>
  <si>
    <t>2-Antiseptiques</t>
  </si>
  <si>
    <t>3-Précautions standard</t>
  </si>
  <si>
    <t>4-Précautions complémentaires</t>
  </si>
  <si>
    <t>5-Hygiène des résidents</t>
  </si>
  <si>
    <t>1-Gale</t>
  </si>
  <si>
    <t>2-Tuberculose pulmonaire</t>
  </si>
  <si>
    <t>3-Gastro-entérite</t>
  </si>
  <si>
    <t>4-Infection respiratoire aiguë basse</t>
  </si>
  <si>
    <t>NOTE DE L'ETABLISSEMENT</t>
  </si>
  <si>
    <t xml:space="preserve">     - les familles</t>
  </si>
  <si>
    <r>
      <t xml:space="preserve">Lors des manipulations du linge souillé de liquides biologiques </t>
    </r>
    <r>
      <rPr>
        <sz val="11"/>
        <rFont val="Arial"/>
        <family val="2"/>
      </rPr>
      <t>(selles, urines, sang)</t>
    </r>
    <r>
      <rPr>
        <b/>
        <sz val="11"/>
        <rFont val="Arial"/>
        <family val="2"/>
      </rPr>
      <t>, il est demandé d'appliquer les précautions "standard":</t>
    </r>
  </si>
  <si>
    <t xml:space="preserve">          - le port de gants</t>
  </si>
  <si>
    <t xml:space="preserve">          - l'hygiène des mains</t>
  </si>
  <si>
    <t xml:space="preserve">          - la protection de la tenue</t>
  </si>
  <si>
    <t>Les moyens alloués permettent l'application de ces procédures</t>
  </si>
  <si>
    <t xml:space="preserve">          - un chariot ou armoire ou local dédié fermé au linge propre est en place</t>
  </si>
  <si>
    <t>Il existe une personne responsable de la mise en place de la politique du tri des déchets</t>
  </si>
  <si>
    <t>Si oui, elle gère cette politique qui porte sur:</t>
  </si>
  <si>
    <t xml:space="preserve">          - le lieu de stockage conforme aux normes</t>
  </si>
  <si>
    <t xml:space="preserve">          - les sacs à déchets OM</t>
  </si>
  <si>
    <t xml:space="preserve">          - les sacs et/ou cartons à déchets DASRI</t>
  </si>
  <si>
    <t xml:space="preserve">          - les collecteurs OPCT répondant à la norme NFX 30500</t>
  </si>
  <si>
    <t xml:space="preserve">          - le matériel de protection individuel du personnel</t>
  </si>
  <si>
    <t>PRODUIT</t>
  </si>
  <si>
    <t>GALE7</t>
  </si>
  <si>
    <t>CLAT</t>
  </si>
  <si>
    <t>INFOSALARIE</t>
  </si>
  <si>
    <t>INFOFAMILLE</t>
  </si>
  <si>
    <t xml:space="preserve">     - diffusées et mises à disposition dans tous les secteurs de l'EHPAD</t>
  </si>
  <si>
    <t>Il existe un suivi épidémiologique des AES dans l'établissement réalisé par le médecin du travail</t>
  </si>
  <si>
    <t>Si votre EHPAD est doté d'un CHSCT, le bilan annuel des AES est présenté lors d'une réunion</t>
  </si>
  <si>
    <t>Le personnel dispose des équipements et du matériel de protection suivants:</t>
  </si>
  <si>
    <t xml:space="preserve">     - du matériel sécurisé pour injections</t>
  </si>
  <si>
    <t xml:space="preserve">     - du matériel sécurisé pour perfusions veineuses</t>
  </si>
  <si>
    <t xml:space="preserve">     - du matériel sécurisé pour prélèvements sanguins</t>
  </si>
  <si>
    <t xml:space="preserve">     - du matériel sécurisé pour prélèvements capillaires</t>
  </si>
  <si>
    <t>CHSCT</t>
  </si>
  <si>
    <t>SANG</t>
  </si>
  <si>
    <t>INJEC</t>
  </si>
  <si>
    <t>SSCUTA</t>
  </si>
  <si>
    <t>Dans le cadre de la gestion des risques épidémiques, une information est prévue vers:</t>
  </si>
  <si>
    <t>Pour imprimer le rapport:</t>
  </si>
  <si>
    <t>Menu "Fichier" puis "Imprimer"</t>
  </si>
  <si>
    <t>Fin du rapport</t>
  </si>
  <si>
    <t>et commentaires dans le cadre</t>
  </si>
  <si>
    <t>◄ avant d'imprimer, veuillez</t>
  </si>
  <si>
    <t>ci-contre.</t>
  </si>
  <si>
    <t>Vous ne pourrez imprimer le poster que</t>
  </si>
  <si>
    <t>tapez vos axes d'amélioration</t>
  </si>
  <si>
    <t>si vous avez saisi vos axes d'amélioration</t>
  </si>
  <si>
    <t>et commentaires dans l'encadré jaune.</t>
  </si>
  <si>
    <t>Chapitre I - Organisation des moyens de prévention dans l'établissement</t>
  </si>
  <si>
    <t>Résultats par chapitre des objectifs atteints (cible 100%)</t>
  </si>
  <si>
    <t>Les moyens alloués permettent l'application des ces procédures de nettoyage des locaux:</t>
  </si>
  <si>
    <t>Type de liaison entre la cuisine et les lieux de restauration</t>
  </si>
  <si>
    <t>DENOMAES13</t>
  </si>
  <si>
    <t>DENOMAES14</t>
  </si>
  <si>
    <t>DENOMAES15</t>
  </si>
  <si>
    <t>DENOMAES16</t>
  </si>
  <si>
    <t>DENOMAES17</t>
  </si>
  <si>
    <t>CHAPITRE I - ORGANISATION DES MOYENS DE PREVENTION DANS L'ETABLISSEMENT</t>
  </si>
  <si>
    <t>Nombre de points obtenus</t>
  </si>
  <si>
    <t>Nombre de points attendus</t>
  </si>
  <si>
    <t>Consultez les scores par chapitre</t>
  </si>
  <si>
    <t>Vous avez identifié les personnes ressources</t>
  </si>
  <si>
    <t>Le patient reste dans sa chambre jusqu'à la réalisation d'un traitement curatif</t>
  </si>
  <si>
    <t xml:space="preserve">     - au CCLIN</t>
  </si>
  <si>
    <t xml:space="preserve">     - à la CIRE</t>
  </si>
  <si>
    <t>RESSOURCE</t>
  </si>
  <si>
    <t>CCLIN</t>
  </si>
  <si>
    <t>CIRE</t>
  </si>
  <si>
    <t>SCORES TOTAUX PAR CHAPITRE</t>
  </si>
  <si>
    <t>Au moins, un contrôle annuel visant le dénombrement des légionelles est réalisé dans l'établissement</t>
  </si>
  <si>
    <t>Il comporte au moins cinq points de prélèvement</t>
  </si>
  <si>
    <t>Si vous avez été confronté à une non-conformité, vérifiez que les points suivants ont été réalisés:</t>
  </si>
  <si>
    <t xml:space="preserve">          - sensibilisation des médecins au risque de survenue de cas pendant 10 jours après l'arrêt de l'exposition</t>
  </si>
  <si>
    <t xml:space="preserve">          - vérification de la normalisation des analyses</t>
  </si>
  <si>
    <t xml:space="preserve">          - mesures correctives</t>
  </si>
  <si>
    <t>POINTS</t>
  </si>
  <si>
    <t>USAGE</t>
  </si>
  <si>
    <t>SENSIB</t>
  </si>
  <si>
    <t>CORRECT</t>
  </si>
  <si>
    <t>NORMAL</t>
  </si>
  <si>
    <t>EAU15</t>
  </si>
  <si>
    <t>Indicateurs de suivi:</t>
  </si>
  <si>
    <t>Pouvez-vous donner pour le dernier hiver:</t>
  </si>
  <si>
    <t>PCRES</t>
  </si>
  <si>
    <t>PCSOIG</t>
  </si>
  <si>
    <t>VAC4</t>
  </si>
  <si>
    <t>VAC5</t>
  </si>
  <si>
    <t>JAVEL</t>
  </si>
  <si>
    <t>GASTRO4</t>
  </si>
  <si>
    <t>II-1 Entretien des locaux</t>
  </si>
  <si>
    <t xml:space="preserve">          - validées par le médecin coordonnateur ou le directeur de l'établissement ou par l'instance de prévention des infections</t>
  </si>
  <si>
    <t xml:space="preserve">          - diffusées, présentées et mises à disposition dans tous les secteurs de l'EHPAD</t>
  </si>
  <si>
    <t xml:space="preserve">          - évaluées</t>
  </si>
  <si>
    <t>Si oui, elles concernent le nettoyage:</t>
  </si>
  <si>
    <t xml:space="preserve">          - quotidien de la chambre</t>
  </si>
  <si>
    <t xml:space="preserve">          - trimestriel approfondi de la chambre</t>
  </si>
  <si>
    <t xml:space="preserve">          - approfondi de la chambre systématiquement au départ du résident</t>
  </si>
  <si>
    <t xml:space="preserve">          - quotidien des sanitaires communs</t>
  </si>
  <si>
    <t xml:space="preserve">          - des lieux de vie collectifs (restauration, animation, …) après chaque utilisation</t>
  </si>
  <si>
    <t xml:space="preserve">          - du (des) bureau(x) de consultation</t>
  </si>
  <si>
    <t xml:space="preserve">          - de la (des) salle(s) de soins</t>
  </si>
  <si>
    <t>Chariot lit / douche / fauteuil</t>
  </si>
  <si>
    <t>L'utilisation des antiseptiques fait l'objet d'une prescription médicale</t>
  </si>
  <si>
    <t>ANTI7</t>
  </si>
  <si>
    <t>ANTI8</t>
  </si>
  <si>
    <t>PRESCRIP</t>
  </si>
  <si>
    <t>POL</t>
  </si>
  <si>
    <t>IV-5 HYGIENE DES RESIDENTS</t>
  </si>
  <si>
    <t>BUCCO</t>
  </si>
  <si>
    <t>HYG1</t>
  </si>
  <si>
    <t>HYG2</t>
  </si>
  <si>
    <t>HYG</t>
  </si>
  <si>
    <t>SCORE4E</t>
  </si>
  <si>
    <t xml:space="preserve">     - Le pourcentage de résidents vaccinés contre les pneumocoques</t>
  </si>
  <si>
    <t>VACCIPNEUMO</t>
  </si>
  <si>
    <t>PCPNEUMO</t>
  </si>
  <si>
    <t>VAC6</t>
  </si>
  <si>
    <t>VAC7</t>
  </si>
  <si>
    <t>La conduite à tenir devant un cas de tuberculose est:</t>
  </si>
  <si>
    <t xml:space="preserve">          - des bouilloires</t>
  </si>
  <si>
    <t>LINGE10</t>
  </si>
  <si>
    <t>DENOMLINGE</t>
  </si>
  <si>
    <t xml:space="preserve">     - pour les actions à mener concernant le réseau eau dans l'EHPAD</t>
  </si>
  <si>
    <t>EAU16</t>
  </si>
  <si>
    <t>EAU17</t>
  </si>
  <si>
    <t>EAU18</t>
  </si>
  <si>
    <t>EAU19</t>
  </si>
  <si>
    <t>EAU20</t>
  </si>
  <si>
    <t>EAU21</t>
  </si>
  <si>
    <t>EAU22</t>
  </si>
  <si>
    <t>EAU23</t>
  </si>
  <si>
    <t>Concernant l'eau du robinet, au moins, un prélèvement annuel contrôlant la potabilité au niveau des points des offices alimentaires est réalisé</t>
  </si>
  <si>
    <t xml:space="preserve">          - un prélèvement annuel contrôlant la potabilité des fontaines est réalisé</t>
  </si>
  <si>
    <t xml:space="preserve">          - un entretien régulier des fontaines est programmé selon les préconisations du fabriquant</t>
  </si>
  <si>
    <t xml:space="preserve">     - IDE et AS et kinésithérapeuthe</t>
  </si>
  <si>
    <t xml:space="preserve">     - le personnel médico-social (AMP: Aide Médico-Psychologique)</t>
  </si>
  <si>
    <t>Si oui, indiquez votre taux de résidents infectés (en %)</t>
  </si>
  <si>
    <t xml:space="preserve">   - la mise à disposition d'une tenue professionnelle adaptée à la situation pour les intervenants extérieurs (infirmière libérale, kiné, médecin de ville, podologue, personnel de laboratoire de biologie, …)</t>
  </si>
  <si>
    <t xml:space="preserve">   - une tenue à manches courtes</t>
  </si>
  <si>
    <t>MAÎTRISE DU RISQUE INFECTIEUX EN EHPAD</t>
  </si>
  <si>
    <t>En cas de problèmes, contactez votre CCLIN.
(voir références dans le guide d'utilisation de l'outil informatique)</t>
  </si>
  <si>
    <t>Version Janvier 2011</t>
  </si>
  <si>
    <t>VII - Prévention des AES</t>
  </si>
  <si>
    <t>VI - Gestion des risques épidémiques</t>
  </si>
  <si>
    <t>V - Vaccinations</t>
  </si>
  <si>
    <t>IV - Gestion des soins</t>
  </si>
  <si>
    <t>III - Gestion du matériel de soins</t>
  </si>
  <si>
    <t>II - Gestion de l'environnement et des circuits</t>
  </si>
  <si>
    <t>I - Organisation des moyens de prévention</t>
  </si>
  <si>
    <t>L'établissement est en retard dans la prévention des IAS et doit s'engager dans la mise en place d'un programme d'actions.</t>
  </si>
  <si>
    <t>L'établissement a initié des actions mais doit encore améliorer les mesures mises en place ou les développer.</t>
  </si>
  <si>
    <t>L'établissement a mis en place une dynamique de gestion des IAS dont il doit poursuivre l'extension.</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</si>
</sst>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quot;Vrai&quot;;&quot;Vrai&quot;;&quot;Faux&quot;"/>
    <numFmt numFmtId="173" formatCode="&quot;Actif&quot;;&quot;Actif&quot;;&quot;Inactif&quot;"/>
    <numFmt numFmtId="174" formatCode="[$-40C]dddd\ d\ mmmm\ yyyy"/>
    <numFmt numFmtId="175" formatCode="0.0"/>
    <numFmt numFmtId="176" formatCode="0.0%"/>
    <numFmt numFmtId="177" formatCode="#,##0.0"/>
  </numFmts>
  <fonts count="90">
    <font>
      <sz val="10"/>
      <name val="Arial"/>
      <family val="0"/>
    </font>
    <font>
      <b/>
      <sz val="10"/>
      <name val="Arial"/>
      <family val="2"/>
    </font>
    <font>
      <b/>
      <sz val="12"/>
      <name val="Arial"/>
      <family val="2"/>
    </font>
    <font>
      <sz val="12"/>
      <name val="Arial"/>
      <family val="0"/>
    </font>
    <font>
      <sz val="14"/>
      <name val="Arial"/>
      <family val="0"/>
    </font>
    <font>
      <u val="single"/>
      <sz val="10"/>
      <color indexed="12"/>
      <name val="Arial"/>
      <family val="0"/>
    </font>
    <font>
      <b/>
      <u val="single"/>
      <sz val="12"/>
      <color indexed="12"/>
      <name val="Arial"/>
      <family val="2"/>
    </font>
    <font>
      <b/>
      <sz val="11"/>
      <color indexed="17"/>
      <name val="Arial"/>
      <family val="2"/>
    </font>
    <font>
      <b/>
      <sz val="18"/>
      <color indexed="17"/>
      <name val="Arial"/>
      <family val="2"/>
    </font>
    <font>
      <u val="single"/>
      <sz val="10"/>
      <color indexed="36"/>
      <name val="Arial"/>
      <family val="0"/>
    </font>
    <font>
      <b/>
      <u val="single"/>
      <sz val="14"/>
      <color indexed="53"/>
      <name val="Arial"/>
      <family val="2"/>
    </font>
    <font>
      <i/>
      <sz val="10"/>
      <name val="Arial"/>
      <family val="2"/>
    </font>
    <font>
      <sz val="14"/>
      <color indexed="53"/>
      <name val="Arial"/>
      <family val="0"/>
    </font>
    <font>
      <u val="single"/>
      <sz val="14"/>
      <color indexed="53"/>
      <name val="Arial"/>
      <family val="2"/>
    </font>
    <font>
      <b/>
      <sz val="11"/>
      <name val="Arial"/>
      <family val="2"/>
    </font>
    <font>
      <b/>
      <sz val="18"/>
      <color indexed="53"/>
      <name val="Arial"/>
      <family val="2"/>
    </font>
    <font>
      <b/>
      <sz val="14"/>
      <color indexed="53"/>
      <name val="Arial"/>
      <family val="2"/>
    </font>
    <font>
      <b/>
      <sz val="10"/>
      <color indexed="9"/>
      <name val="Arial"/>
      <family val="2"/>
    </font>
    <font>
      <b/>
      <u val="single"/>
      <sz val="11"/>
      <color indexed="12"/>
      <name val="Arial"/>
      <family val="2"/>
    </font>
    <font>
      <sz val="10"/>
      <color indexed="9"/>
      <name val="Arial"/>
      <family val="0"/>
    </font>
    <font>
      <b/>
      <sz val="12"/>
      <color indexed="9"/>
      <name val="Arial"/>
      <family val="2"/>
    </font>
    <font>
      <i/>
      <u val="single"/>
      <sz val="10"/>
      <color indexed="12"/>
      <name val="Arial"/>
      <family val="2"/>
    </font>
    <font>
      <i/>
      <sz val="10"/>
      <color indexed="12"/>
      <name val="Arial"/>
      <family val="2"/>
    </font>
    <font>
      <sz val="11"/>
      <name val="Arial"/>
      <family val="0"/>
    </font>
    <font>
      <b/>
      <u val="single"/>
      <sz val="14"/>
      <color indexed="17"/>
      <name val="Arial"/>
      <family val="2"/>
    </font>
    <font>
      <sz val="8"/>
      <name val="Arial"/>
      <family val="0"/>
    </font>
    <font>
      <b/>
      <u val="single"/>
      <sz val="10"/>
      <name val="Arial"/>
      <family val="2"/>
    </font>
    <font>
      <b/>
      <u val="single"/>
      <sz val="16"/>
      <color indexed="53"/>
      <name val="Arial"/>
      <family val="2"/>
    </font>
    <font>
      <b/>
      <sz val="10"/>
      <color indexed="10"/>
      <name val="Arial"/>
      <family val="2"/>
    </font>
    <font>
      <sz val="9"/>
      <name val="Arial"/>
      <family val="0"/>
    </font>
    <font>
      <sz val="10"/>
      <color indexed="9"/>
      <name val="Arial Black"/>
      <family val="2"/>
    </font>
    <font>
      <i/>
      <sz val="9"/>
      <name val="Arial"/>
      <family val="2"/>
    </font>
    <font>
      <i/>
      <sz val="8"/>
      <name val="Arial"/>
      <family val="2"/>
    </font>
    <font>
      <b/>
      <sz val="16"/>
      <color indexed="17"/>
      <name val="Arial"/>
      <family val="2"/>
    </font>
    <font>
      <sz val="10"/>
      <color indexed="10"/>
      <name val="Arial"/>
      <family val="0"/>
    </font>
    <font>
      <sz val="10"/>
      <color indexed="42"/>
      <name val="Arial"/>
      <family val="0"/>
    </font>
    <font>
      <b/>
      <sz val="13"/>
      <name val="Arial"/>
      <family val="2"/>
    </font>
    <font>
      <b/>
      <vertAlign val="superscript"/>
      <sz val="11"/>
      <name val="Arial"/>
      <family val="2"/>
    </font>
    <font>
      <b/>
      <sz val="18"/>
      <color indexed="53"/>
      <name val="Californian FB"/>
      <family val="1"/>
    </font>
    <font>
      <b/>
      <sz val="10"/>
      <color indexed="17"/>
      <name val="Arial"/>
      <family val="2"/>
    </font>
    <font>
      <b/>
      <sz val="12"/>
      <color indexed="53"/>
      <name val="Arial"/>
      <family val="2"/>
    </font>
    <font>
      <b/>
      <sz val="10"/>
      <color indexed="43"/>
      <name val="Arial"/>
      <family val="2"/>
    </font>
    <font>
      <i/>
      <u val="single"/>
      <sz val="10"/>
      <name val="Arial"/>
      <family val="2"/>
    </font>
    <font>
      <b/>
      <i/>
      <sz val="10"/>
      <name val="Arial"/>
      <family val="2"/>
    </font>
    <font>
      <b/>
      <u val="single"/>
      <sz val="11"/>
      <name val="Arial"/>
      <family val="2"/>
    </font>
    <font>
      <b/>
      <sz val="20"/>
      <color indexed="17"/>
      <name val="Arial"/>
      <family val="2"/>
    </font>
    <font>
      <sz val="10"/>
      <name val="Arial Black"/>
      <family val="2"/>
    </font>
    <font>
      <b/>
      <sz val="14"/>
      <color indexed="17"/>
      <name val="Arial"/>
      <family val="2"/>
    </font>
    <font>
      <b/>
      <sz val="14"/>
      <name val="Arial"/>
      <family val="2"/>
    </font>
    <font>
      <b/>
      <u val="single"/>
      <sz val="12"/>
      <name val="Arial"/>
      <family val="2"/>
    </font>
    <font>
      <i/>
      <u val="single"/>
      <sz val="10"/>
      <color indexed="6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2"/>
    </font>
    <font>
      <sz val="12"/>
      <color indexed="8"/>
      <name val="Arial"/>
      <family val="0"/>
    </font>
    <font>
      <b/>
      <sz val="9.5"/>
      <color indexed="8"/>
      <name val="Arial"/>
      <family val="0"/>
    </font>
    <font>
      <sz val="8"/>
      <color indexed="8"/>
      <name val="Arial"/>
      <family val="0"/>
    </font>
    <font>
      <b/>
      <sz val="8.75"/>
      <color indexed="8"/>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17"/>
        <bgColor indexed="64"/>
      </patternFill>
    </fill>
    <fill>
      <patternFill patternType="solid">
        <fgColor indexed="42"/>
        <bgColor indexed="64"/>
      </patternFill>
    </fill>
    <fill>
      <patternFill patternType="solid">
        <fgColor indexed="22"/>
        <bgColor indexed="64"/>
      </patternFill>
    </fill>
    <fill>
      <patternFill patternType="solid">
        <fgColor indexed="53"/>
        <bgColor indexed="64"/>
      </patternFill>
    </fill>
    <fill>
      <patternFill patternType="solid">
        <fgColor indexed="47"/>
        <bgColor indexed="64"/>
      </patternFill>
    </fill>
    <fill>
      <patternFill patternType="solid">
        <fgColor indexed="9"/>
        <bgColor indexed="64"/>
      </patternFill>
    </fill>
    <fill>
      <patternFill patternType="solid">
        <fgColor indexed="44"/>
        <bgColor indexed="64"/>
      </patternFill>
    </fill>
    <fill>
      <patternFill patternType="solid">
        <fgColor indexed="13"/>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style="thin">
        <color indexed="22"/>
      </top>
      <bottom>
        <color indexed="63"/>
      </bottom>
    </border>
    <border>
      <left>
        <color indexed="63"/>
      </left>
      <right>
        <color indexed="63"/>
      </right>
      <top>
        <color indexed="63"/>
      </top>
      <bottom style="thin">
        <color indexed="22"/>
      </bottom>
    </border>
    <border>
      <left style="thin"/>
      <right style="thin"/>
      <top style="thin"/>
      <bottom style="thin"/>
    </border>
    <border>
      <left>
        <color indexed="63"/>
      </left>
      <right style="thin"/>
      <top style="thin">
        <color indexed="22"/>
      </top>
      <bottom>
        <color indexed="63"/>
      </bottom>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color indexed="55"/>
      </left>
      <right style="thin">
        <color indexed="55"/>
      </right>
      <top style="thin">
        <color indexed="55"/>
      </top>
      <bottom style="thin">
        <color indexed="55"/>
      </bottom>
    </border>
    <border>
      <left style="thin"/>
      <right style="thin"/>
      <top style="thin"/>
      <bottom>
        <color indexed="63"/>
      </bottom>
    </border>
    <border>
      <left>
        <color indexed="63"/>
      </left>
      <right style="medium"/>
      <top>
        <color indexed="63"/>
      </top>
      <bottom>
        <color indexed="63"/>
      </bottom>
    </border>
    <border>
      <left style="double">
        <color indexed="53"/>
      </left>
      <right>
        <color indexed="63"/>
      </right>
      <top style="double">
        <color indexed="53"/>
      </top>
      <bottom>
        <color indexed="63"/>
      </bottom>
    </border>
    <border>
      <left>
        <color indexed="63"/>
      </left>
      <right>
        <color indexed="63"/>
      </right>
      <top style="double">
        <color indexed="53"/>
      </top>
      <bottom>
        <color indexed="63"/>
      </bottom>
    </border>
    <border>
      <left>
        <color indexed="63"/>
      </left>
      <right style="double">
        <color indexed="53"/>
      </right>
      <top style="double">
        <color indexed="53"/>
      </top>
      <bottom>
        <color indexed="63"/>
      </bottom>
    </border>
    <border>
      <left style="double">
        <color indexed="53"/>
      </left>
      <right>
        <color indexed="63"/>
      </right>
      <top>
        <color indexed="63"/>
      </top>
      <bottom>
        <color indexed="63"/>
      </bottom>
    </border>
    <border>
      <left>
        <color indexed="63"/>
      </left>
      <right style="double">
        <color indexed="53"/>
      </right>
      <top>
        <color indexed="63"/>
      </top>
      <bottom>
        <color indexed="63"/>
      </bottom>
    </border>
    <border>
      <left style="double">
        <color indexed="53"/>
      </left>
      <right>
        <color indexed="63"/>
      </right>
      <top>
        <color indexed="63"/>
      </top>
      <bottom style="double">
        <color indexed="53"/>
      </bottom>
    </border>
    <border>
      <left>
        <color indexed="63"/>
      </left>
      <right>
        <color indexed="63"/>
      </right>
      <top>
        <color indexed="63"/>
      </top>
      <bottom style="double">
        <color indexed="53"/>
      </bottom>
    </border>
    <border>
      <left>
        <color indexed="63"/>
      </left>
      <right style="double">
        <color indexed="53"/>
      </right>
      <top>
        <color indexed="63"/>
      </top>
      <bottom style="double">
        <color indexed="5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3" fillId="2" borderId="0" applyNumberFormat="0" applyBorder="0" applyAlignment="0" applyProtection="0"/>
    <xf numFmtId="0" fontId="73" fillId="3" borderId="0" applyNumberFormat="0" applyBorder="0" applyAlignment="0" applyProtection="0"/>
    <xf numFmtId="0" fontId="73" fillId="4" borderId="0" applyNumberFormat="0" applyBorder="0" applyAlignment="0" applyProtection="0"/>
    <xf numFmtId="0" fontId="73" fillId="5" borderId="0" applyNumberFormat="0" applyBorder="0" applyAlignment="0" applyProtection="0"/>
    <xf numFmtId="0" fontId="73" fillId="6" borderId="0" applyNumberFormat="0" applyBorder="0" applyAlignment="0" applyProtection="0"/>
    <xf numFmtId="0" fontId="73" fillId="7" borderId="0" applyNumberFormat="0" applyBorder="0" applyAlignment="0" applyProtection="0"/>
    <xf numFmtId="0" fontId="73" fillId="8" borderId="0" applyNumberFormat="0" applyBorder="0" applyAlignment="0" applyProtection="0"/>
    <xf numFmtId="0" fontId="73" fillId="9" borderId="0" applyNumberFormat="0" applyBorder="0" applyAlignment="0" applyProtection="0"/>
    <xf numFmtId="0" fontId="73" fillId="10" borderId="0" applyNumberFormat="0" applyBorder="0" applyAlignment="0" applyProtection="0"/>
    <xf numFmtId="0" fontId="73" fillId="11" borderId="0" applyNumberFormat="0" applyBorder="0" applyAlignment="0" applyProtection="0"/>
    <xf numFmtId="0" fontId="73" fillId="12" borderId="0" applyNumberFormat="0" applyBorder="0" applyAlignment="0" applyProtection="0"/>
    <xf numFmtId="0" fontId="73" fillId="13" borderId="0" applyNumberFormat="0" applyBorder="0" applyAlignment="0" applyProtection="0"/>
    <xf numFmtId="0" fontId="74" fillId="14" borderId="0" applyNumberFormat="0" applyBorder="0" applyAlignment="0" applyProtection="0"/>
    <xf numFmtId="0" fontId="74" fillId="15" borderId="0" applyNumberFormat="0" applyBorder="0" applyAlignment="0" applyProtection="0"/>
    <xf numFmtId="0" fontId="74" fillId="16" borderId="0" applyNumberFormat="0" applyBorder="0" applyAlignment="0" applyProtection="0"/>
    <xf numFmtId="0" fontId="74" fillId="17" borderId="0" applyNumberFormat="0" applyBorder="0" applyAlignment="0" applyProtection="0"/>
    <xf numFmtId="0" fontId="74" fillId="18" borderId="0" applyNumberFormat="0" applyBorder="0" applyAlignment="0" applyProtection="0"/>
    <xf numFmtId="0" fontId="74" fillId="19" borderId="0" applyNumberFormat="0" applyBorder="0" applyAlignment="0" applyProtection="0"/>
    <xf numFmtId="0" fontId="74" fillId="20" borderId="0" applyNumberFormat="0" applyBorder="0" applyAlignment="0" applyProtection="0"/>
    <xf numFmtId="0" fontId="74" fillId="21" borderId="0" applyNumberFormat="0" applyBorder="0" applyAlignment="0" applyProtection="0"/>
    <xf numFmtId="0" fontId="74" fillId="22" borderId="0" applyNumberFormat="0" applyBorder="0" applyAlignment="0" applyProtection="0"/>
    <xf numFmtId="0" fontId="74" fillId="23" borderId="0" applyNumberFormat="0" applyBorder="0" applyAlignment="0" applyProtection="0"/>
    <xf numFmtId="0" fontId="74" fillId="24" borderId="0" applyNumberFormat="0" applyBorder="0" applyAlignment="0" applyProtection="0"/>
    <xf numFmtId="0" fontId="74" fillId="25" borderId="0" applyNumberFormat="0" applyBorder="0" applyAlignment="0" applyProtection="0"/>
    <xf numFmtId="0" fontId="75" fillId="0" borderId="0" applyNumberFormat="0" applyFill="0" applyBorder="0" applyAlignment="0" applyProtection="0"/>
    <xf numFmtId="0" fontId="76" fillId="26" borderId="1" applyNumberFormat="0" applyAlignment="0" applyProtection="0"/>
    <xf numFmtId="0" fontId="77" fillId="0" borderId="2" applyNumberFormat="0" applyFill="0" applyAlignment="0" applyProtection="0"/>
    <xf numFmtId="0" fontId="0" fillId="27" borderId="3" applyNumberFormat="0" applyFont="0" applyAlignment="0" applyProtection="0"/>
    <xf numFmtId="0" fontId="78" fillId="28" borderId="1" applyNumberFormat="0" applyAlignment="0" applyProtection="0"/>
    <xf numFmtId="0" fontId="79" fillId="29" borderId="0" applyNumberFormat="0" applyBorder="0" applyAlignment="0" applyProtection="0"/>
    <xf numFmtId="0" fontId="5"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80" fillId="30" borderId="0" applyNumberFormat="0" applyBorder="0" applyAlignment="0" applyProtection="0"/>
    <xf numFmtId="9" fontId="0" fillId="0" borderId="0" applyFont="0" applyFill="0" applyBorder="0" applyAlignment="0" applyProtection="0"/>
    <xf numFmtId="0" fontId="81" fillId="31" borderId="0" applyNumberFormat="0" applyBorder="0" applyAlignment="0" applyProtection="0"/>
    <xf numFmtId="0" fontId="82" fillId="26" borderId="4" applyNumberFormat="0" applyAlignment="0" applyProtection="0"/>
    <xf numFmtId="0" fontId="83" fillId="0" borderId="0" applyNumberFormat="0" applyFill="0" applyBorder="0" applyAlignment="0" applyProtection="0"/>
    <xf numFmtId="0" fontId="84" fillId="0" borderId="0" applyNumberFormat="0" applyFill="0" applyBorder="0" applyAlignment="0" applyProtection="0"/>
    <xf numFmtId="0" fontId="85" fillId="0" borderId="5" applyNumberFormat="0" applyFill="0" applyAlignment="0" applyProtection="0"/>
    <xf numFmtId="0" fontId="86" fillId="0" borderId="6" applyNumberFormat="0" applyFill="0" applyAlignment="0" applyProtection="0"/>
    <xf numFmtId="0" fontId="87" fillId="0" borderId="7" applyNumberFormat="0" applyFill="0" applyAlignment="0" applyProtection="0"/>
    <xf numFmtId="0" fontId="87" fillId="0" borderId="0" applyNumberFormat="0" applyFill="0" applyBorder="0" applyAlignment="0" applyProtection="0"/>
    <xf numFmtId="0" fontId="88" fillId="0" borderId="8" applyNumberFormat="0" applyFill="0" applyAlignment="0" applyProtection="0"/>
    <xf numFmtId="0" fontId="89" fillId="32" borderId="9" applyNumberFormat="0" applyAlignment="0" applyProtection="0"/>
  </cellStyleXfs>
  <cellXfs count="256">
    <xf numFmtId="0" fontId="0" fillId="0" borderId="0" xfId="0" applyAlignment="1">
      <alignment/>
    </xf>
    <xf numFmtId="0" fontId="3" fillId="0" borderId="0" xfId="0" applyFont="1" applyAlignment="1">
      <alignment/>
    </xf>
    <xf numFmtId="0" fontId="4" fillId="0" borderId="0" xfId="0" applyFont="1" applyAlignment="1">
      <alignment horizontal="center"/>
    </xf>
    <xf numFmtId="0" fontId="3" fillId="0" borderId="0" xfId="0" applyFont="1" applyBorder="1" applyAlignment="1">
      <alignment/>
    </xf>
    <xf numFmtId="0" fontId="0" fillId="0" borderId="0" xfId="0" applyBorder="1" applyAlignment="1">
      <alignment/>
    </xf>
    <xf numFmtId="0" fontId="7" fillId="0" borderId="0" xfId="0" applyFont="1" applyBorder="1" applyAlignment="1">
      <alignment/>
    </xf>
    <xf numFmtId="0" fontId="1" fillId="0" borderId="0" xfId="0" applyFont="1" applyAlignment="1" applyProtection="1">
      <alignment/>
      <protection/>
    </xf>
    <xf numFmtId="0" fontId="11" fillId="0" borderId="0" xfId="0" applyFont="1" applyAlignment="1" applyProtection="1">
      <alignment/>
      <protection/>
    </xf>
    <xf numFmtId="0" fontId="2" fillId="0" borderId="0" xfId="0" applyFont="1" applyAlignment="1">
      <alignment horizontal="right"/>
    </xf>
    <xf numFmtId="0" fontId="2" fillId="0" borderId="0" xfId="0" applyFont="1" applyAlignment="1" applyProtection="1">
      <alignment horizontal="right"/>
      <protection/>
    </xf>
    <xf numFmtId="0" fontId="0" fillId="0" borderId="0" xfId="0" applyAlignment="1">
      <alignment vertical="center"/>
    </xf>
    <xf numFmtId="0" fontId="11" fillId="0" borderId="0" xfId="0" applyFont="1" applyAlignment="1">
      <alignment vertical="top"/>
    </xf>
    <xf numFmtId="0" fontId="14" fillId="0" borderId="10" xfId="0" applyFont="1" applyBorder="1" applyAlignment="1">
      <alignment vertical="center"/>
    </xf>
    <xf numFmtId="0" fontId="11" fillId="0" borderId="11" xfId="0" applyFont="1" applyBorder="1" applyAlignment="1">
      <alignment vertical="top"/>
    </xf>
    <xf numFmtId="0" fontId="17" fillId="33" borderId="0" xfId="0" applyFont="1" applyFill="1" applyAlignment="1">
      <alignment/>
    </xf>
    <xf numFmtId="0" fontId="4" fillId="34" borderId="12" xfId="0" applyFont="1" applyFill="1" applyBorder="1" applyAlignment="1">
      <alignment horizontal="center"/>
    </xf>
    <xf numFmtId="0" fontId="19" fillId="33" borderId="0" xfId="0" applyFont="1" applyFill="1" applyAlignment="1">
      <alignment/>
    </xf>
    <xf numFmtId="0" fontId="11" fillId="0" borderId="0" xfId="0" applyFont="1" applyBorder="1" applyAlignment="1">
      <alignment vertical="top"/>
    </xf>
    <xf numFmtId="0" fontId="20" fillId="33" borderId="0" xfId="0" applyFont="1" applyFill="1" applyAlignment="1">
      <alignment vertical="center"/>
    </xf>
    <xf numFmtId="0" fontId="14" fillId="0" borderId="0" xfId="0" applyFont="1" applyBorder="1" applyAlignment="1">
      <alignment vertical="center"/>
    </xf>
    <xf numFmtId="0" fontId="14" fillId="0" borderId="0" xfId="0" applyFont="1" applyFill="1" applyBorder="1" applyAlignment="1">
      <alignment vertical="center" wrapText="1"/>
    </xf>
    <xf numFmtId="0" fontId="14" fillId="0" borderId="13" xfId="0" applyFont="1" applyFill="1" applyBorder="1" applyAlignment="1">
      <alignment vertical="center"/>
    </xf>
    <xf numFmtId="0" fontId="14" fillId="0" borderId="13" xfId="0" applyFont="1" applyFill="1" applyBorder="1" applyAlignment="1">
      <alignment vertical="center" wrapText="1"/>
    </xf>
    <xf numFmtId="0" fontId="14" fillId="0" borderId="10" xfId="0" applyFont="1" applyFill="1" applyBorder="1" applyAlignment="1">
      <alignment vertical="center" wrapText="1"/>
    </xf>
    <xf numFmtId="0" fontId="14" fillId="0" borderId="13" xfId="0" applyFont="1" applyBorder="1" applyAlignment="1">
      <alignment horizontal="left" vertical="center"/>
    </xf>
    <xf numFmtId="0" fontId="0" fillId="0" borderId="14" xfId="0" applyBorder="1" applyAlignment="1">
      <alignment/>
    </xf>
    <xf numFmtId="0" fontId="0" fillId="0" borderId="0" xfId="0" applyAlignment="1">
      <alignment horizontal="center"/>
    </xf>
    <xf numFmtId="0" fontId="21" fillId="0" borderId="0" xfId="0" applyFont="1" applyFill="1" applyAlignment="1">
      <alignment/>
    </xf>
    <xf numFmtId="0" fontId="22" fillId="0" borderId="0" xfId="0" applyFont="1" applyAlignment="1">
      <alignment/>
    </xf>
    <xf numFmtId="0" fontId="16" fillId="0" borderId="0" xfId="0" applyFont="1" applyAlignment="1">
      <alignment/>
    </xf>
    <xf numFmtId="0" fontId="14" fillId="0" borderId="0" xfId="0" applyFont="1" applyAlignment="1">
      <alignment vertical="center" wrapText="1"/>
    </xf>
    <xf numFmtId="0" fontId="14" fillId="0" borderId="10" xfId="0" applyFont="1" applyBorder="1" applyAlignment="1">
      <alignment vertical="center" wrapText="1"/>
    </xf>
    <xf numFmtId="0" fontId="14" fillId="0" borderId="11" xfId="0" applyFont="1" applyBorder="1" applyAlignment="1">
      <alignment vertical="center"/>
    </xf>
    <xf numFmtId="0" fontId="14" fillId="0" borderId="11" xfId="0" applyFont="1" applyBorder="1" applyAlignment="1">
      <alignment vertical="center" wrapText="1"/>
    </xf>
    <xf numFmtId="0" fontId="14" fillId="34" borderId="12" xfId="0" applyFont="1" applyFill="1" applyBorder="1" applyAlignment="1" applyProtection="1">
      <alignment horizontal="center" vertical="center"/>
      <protection locked="0"/>
    </xf>
    <xf numFmtId="0" fontId="0" fillId="0" borderId="0" xfId="0" applyFill="1" applyBorder="1" applyAlignment="1">
      <alignment vertical="top" wrapText="1"/>
    </xf>
    <xf numFmtId="0" fontId="4" fillId="0" borderId="0" xfId="0" applyFont="1" applyFill="1" applyBorder="1" applyAlignment="1">
      <alignment horizontal="center"/>
    </xf>
    <xf numFmtId="0" fontId="14" fillId="0" borderId="13" xfId="0" applyFont="1" applyBorder="1" applyAlignment="1">
      <alignment vertical="center" wrapText="1"/>
    </xf>
    <xf numFmtId="0" fontId="11" fillId="0" borderId="0" xfId="0" applyFont="1" applyAlignment="1">
      <alignment/>
    </xf>
    <xf numFmtId="0" fontId="23" fillId="34" borderId="12" xfId="0" applyFont="1" applyFill="1" applyBorder="1" applyAlignment="1" applyProtection="1">
      <alignment horizontal="center"/>
      <protection locked="0"/>
    </xf>
    <xf numFmtId="3" fontId="23" fillId="34" borderId="12" xfId="0" applyNumberFormat="1" applyFont="1" applyFill="1" applyBorder="1" applyAlignment="1" applyProtection="1">
      <alignment horizontal="center"/>
      <protection locked="0"/>
    </xf>
    <xf numFmtId="14" fontId="23" fillId="34" borderId="12" xfId="0" applyNumberFormat="1" applyFont="1" applyFill="1" applyBorder="1" applyAlignment="1" applyProtection="1">
      <alignment horizontal="center"/>
      <protection locked="0"/>
    </xf>
    <xf numFmtId="0" fontId="11" fillId="0" borderId="0" xfId="0" applyFont="1" applyBorder="1" applyAlignment="1">
      <alignment/>
    </xf>
    <xf numFmtId="0" fontId="23" fillId="0" borderId="0" xfId="0" applyFont="1" applyFill="1" applyBorder="1" applyAlignment="1" applyProtection="1">
      <alignment/>
      <protection/>
    </xf>
    <xf numFmtId="0" fontId="14" fillId="0" borderId="0" xfId="0" applyFont="1" applyAlignment="1">
      <alignment/>
    </xf>
    <xf numFmtId="0" fontId="2" fillId="0" borderId="0" xfId="0" applyFont="1" applyFill="1" applyAlignment="1">
      <alignment vertical="center"/>
    </xf>
    <xf numFmtId="0" fontId="1" fillId="0" borderId="0" xfId="0" applyFont="1" applyFill="1" applyAlignment="1">
      <alignment/>
    </xf>
    <xf numFmtId="0" fontId="1" fillId="0" borderId="0" xfId="0" applyFont="1" applyFill="1" applyAlignment="1">
      <alignment wrapText="1"/>
    </xf>
    <xf numFmtId="0" fontId="14" fillId="0" borderId="11" xfId="0" applyFont="1" applyBorder="1" applyAlignment="1">
      <alignment wrapText="1"/>
    </xf>
    <xf numFmtId="0" fontId="14" fillId="0" borderId="0" xfId="0" applyFont="1" applyBorder="1" applyAlignment="1">
      <alignment vertical="center" wrapText="1"/>
    </xf>
    <xf numFmtId="0" fontId="14" fillId="0" borderId="0" xfId="0" applyFont="1" applyBorder="1" applyAlignment="1">
      <alignment wrapText="1"/>
    </xf>
    <xf numFmtId="3" fontId="14" fillId="34" borderId="12" xfId="0" applyNumberFormat="1" applyFont="1" applyFill="1" applyBorder="1" applyAlignment="1" applyProtection="1">
      <alignment horizontal="center"/>
      <protection locked="0"/>
    </xf>
    <xf numFmtId="0" fontId="0" fillId="0" borderId="0" xfId="0" applyFill="1" applyAlignment="1">
      <alignment/>
    </xf>
    <xf numFmtId="0" fontId="1" fillId="0" borderId="0" xfId="0" applyFont="1" applyFill="1" applyAlignment="1">
      <alignment/>
    </xf>
    <xf numFmtId="0" fontId="15" fillId="0" borderId="0" xfId="0" applyFont="1" applyAlignment="1">
      <alignment/>
    </xf>
    <xf numFmtId="0" fontId="11" fillId="0" borderId="0" xfId="0" applyFont="1" applyFill="1" applyBorder="1" applyAlignment="1">
      <alignment vertical="top"/>
    </xf>
    <xf numFmtId="0" fontId="18" fillId="0" borderId="0" xfId="45" applyFont="1" applyAlignment="1" applyProtection="1">
      <alignment/>
      <protection/>
    </xf>
    <xf numFmtId="14" fontId="0" fillId="0" borderId="0" xfId="0" applyNumberFormat="1" applyAlignment="1">
      <alignment horizontal="center"/>
    </xf>
    <xf numFmtId="0" fontId="19" fillId="0" borderId="0" xfId="0" applyFont="1" applyAlignment="1">
      <alignment/>
    </xf>
    <xf numFmtId="0" fontId="17" fillId="33" borderId="0" xfId="0" applyFont="1" applyFill="1" applyAlignment="1">
      <alignment horizontal="center"/>
    </xf>
    <xf numFmtId="0" fontId="26" fillId="0" borderId="0" xfId="0" applyFont="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8" xfId="0" applyBorder="1" applyAlignment="1">
      <alignment/>
    </xf>
    <xf numFmtId="0" fontId="0" fillId="0" borderId="19" xfId="0" applyBorder="1" applyAlignment="1">
      <alignment/>
    </xf>
    <xf numFmtId="0" fontId="1" fillId="0" borderId="0" xfId="0" applyFont="1" applyBorder="1" applyAlignment="1">
      <alignment horizontal="left"/>
    </xf>
    <xf numFmtId="0" fontId="0" fillId="0" borderId="0" xfId="0" applyFont="1" applyBorder="1" applyAlignment="1">
      <alignment/>
    </xf>
    <xf numFmtId="0" fontId="1" fillId="0" borderId="0" xfId="0" applyFont="1" applyBorder="1" applyAlignment="1">
      <alignment/>
    </xf>
    <xf numFmtId="0" fontId="0" fillId="0" borderId="20" xfId="0" applyBorder="1" applyAlignment="1">
      <alignment/>
    </xf>
    <xf numFmtId="0" fontId="0" fillId="0" borderId="21" xfId="0" applyBorder="1" applyAlignment="1">
      <alignment/>
    </xf>
    <xf numFmtId="175" fontId="0" fillId="0" borderId="0" xfId="0" applyNumberFormat="1" applyAlignment="1">
      <alignment horizontal="center"/>
    </xf>
    <xf numFmtId="0" fontId="17" fillId="33" borderId="22" xfId="0" applyFont="1" applyFill="1" applyBorder="1" applyAlignment="1">
      <alignment horizontal="center"/>
    </xf>
    <xf numFmtId="0" fontId="0" fillId="0" borderId="22" xfId="0" applyBorder="1" applyAlignment="1">
      <alignment horizontal="center"/>
    </xf>
    <xf numFmtId="3" fontId="0" fillId="0" borderId="0" xfId="0" applyNumberFormat="1" applyAlignment="1">
      <alignment horizontal="center"/>
    </xf>
    <xf numFmtId="2" fontId="0" fillId="0" borderId="0" xfId="0" applyNumberFormat="1" applyAlignment="1">
      <alignment horizontal="center"/>
    </xf>
    <xf numFmtId="0" fontId="1" fillId="0" borderId="0" xfId="0" applyFont="1" applyBorder="1" applyAlignment="1">
      <alignment/>
    </xf>
    <xf numFmtId="0" fontId="18" fillId="0" borderId="0" xfId="45" applyFont="1" applyAlignment="1" applyProtection="1">
      <alignment horizontal="center"/>
      <protection locked="0"/>
    </xf>
    <xf numFmtId="0" fontId="0" fillId="0" borderId="0" xfId="0" applyAlignment="1">
      <alignment/>
    </xf>
    <xf numFmtId="0" fontId="3" fillId="0" borderId="0" xfId="0" applyFont="1" applyAlignment="1">
      <alignment/>
    </xf>
    <xf numFmtId="0" fontId="2" fillId="0" borderId="0" xfId="0" applyFont="1" applyAlignment="1">
      <alignment/>
    </xf>
    <xf numFmtId="0" fontId="2" fillId="0" borderId="0" xfId="0" applyFont="1" applyBorder="1" applyAlignment="1">
      <alignment/>
    </xf>
    <xf numFmtId="0" fontId="14" fillId="0" borderId="23" xfId="0" applyFont="1" applyBorder="1" applyAlignment="1">
      <alignment horizontal="center" vertical="center" wrapText="1"/>
    </xf>
    <xf numFmtId="0" fontId="23" fillId="0" borderId="12" xfId="0" applyFont="1" applyBorder="1" applyAlignment="1">
      <alignment/>
    </xf>
    <xf numFmtId="0" fontId="14" fillId="0" borderId="12" xfId="0" applyFont="1" applyBorder="1" applyAlignment="1">
      <alignment vertical="center"/>
    </xf>
    <xf numFmtId="0" fontId="14" fillId="0" borderId="12" xfId="0" applyFont="1" applyBorder="1" applyAlignment="1">
      <alignment/>
    </xf>
    <xf numFmtId="14" fontId="2" fillId="0" borderId="0" xfId="0" applyNumberFormat="1" applyFont="1" applyBorder="1" applyAlignment="1">
      <alignment horizontal="left"/>
    </xf>
    <xf numFmtId="0" fontId="2" fillId="0" borderId="0" xfId="0" applyFont="1" applyBorder="1" applyAlignment="1">
      <alignment horizontal="left"/>
    </xf>
    <xf numFmtId="0" fontId="14" fillId="0" borderId="21" xfId="0" applyFont="1" applyBorder="1" applyAlignment="1">
      <alignment vertical="center"/>
    </xf>
    <xf numFmtId="0" fontId="23" fillId="0" borderId="12" xfId="0" applyFont="1" applyBorder="1" applyAlignment="1">
      <alignment wrapText="1"/>
    </xf>
    <xf numFmtId="0" fontId="23" fillId="0" borderId="24" xfId="0" applyFont="1" applyBorder="1" applyAlignment="1">
      <alignment horizontal="center"/>
    </xf>
    <xf numFmtId="0" fontId="23" fillId="0" borderId="12" xfId="0" applyFont="1" applyBorder="1" applyAlignment="1">
      <alignment horizontal="center"/>
    </xf>
    <xf numFmtId="175" fontId="23" fillId="0" borderId="23" xfId="0" applyNumberFormat="1"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0" fontId="14" fillId="0" borderId="24" xfId="0" applyFont="1" applyBorder="1" applyAlignment="1">
      <alignment horizontal="center"/>
    </xf>
    <xf numFmtId="0" fontId="14" fillId="0" borderId="12" xfId="0" applyFont="1" applyBorder="1" applyAlignment="1">
      <alignment horizontal="center"/>
    </xf>
    <xf numFmtId="175" fontId="14" fillId="0" borderId="23" xfId="0" applyNumberFormat="1" applyFont="1" applyBorder="1" applyAlignment="1">
      <alignment horizontal="center"/>
    </xf>
    <xf numFmtId="0" fontId="23" fillId="0" borderId="24" xfId="0" applyFont="1" applyBorder="1" applyAlignment="1">
      <alignment horizontal="center" vertical="center"/>
    </xf>
    <xf numFmtId="0" fontId="23" fillId="0" borderId="12" xfId="0" applyFont="1" applyBorder="1" applyAlignment="1">
      <alignment horizontal="center" vertical="center"/>
    </xf>
    <xf numFmtId="175" fontId="23" fillId="0" borderId="23" xfId="0" applyNumberFormat="1" applyFont="1" applyBorder="1" applyAlignment="1">
      <alignment horizontal="center" vertical="center"/>
    </xf>
    <xf numFmtId="0" fontId="30" fillId="35" borderId="0" xfId="0" applyFont="1" applyFill="1" applyBorder="1" applyAlignment="1" applyProtection="1">
      <alignment/>
      <protection/>
    </xf>
    <xf numFmtId="0" fontId="29" fillId="35" borderId="0" xfId="0" applyFont="1" applyFill="1" applyAlignment="1" applyProtection="1">
      <alignment/>
      <protection/>
    </xf>
    <xf numFmtId="0" fontId="29" fillId="35" borderId="0" xfId="0" applyFont="1" applyFill="1" applyAlignment="1" applyProtection="1">
      <alignment/>
      <protection/>
    </xf>
    <xf numFmtId="0" fontId="1" fillId="0" borderId="0" xfId="0" applyFont="1" applyAlignment="1">
      <alignment/>
    </xf>
    <xf numFmtId="0" fontId="29" fillId="0" borderId="0" xfId="0" applyFont="1" applyFill="1" applyAlignment="1" applyProtection="1">
      <alignment/>
      <protection/>
    </xf>
    <xf numFmtId="0" fontId="0" fillId="0" borderId="0" xfId="0" applyFont="1" applyAlignment="1">
      <alignment/>
    </xf>
    <xf numFmtId="0" fontId="0" fillId="0" borderId="25" xfId="0" applyBorder="1" applyAlignment="1">
      <alignment/>
    </xf>
    <xf numFmtId="0" fontId="31" fillId="0" borderId="24" xfId="0" applyFont="1" applyBorder="1" applyAlignment="1">
      <alignment/>
    </xf>
    <xf numFmtId="0" fontId="32" fillId="0" borderId="25" xfId="0" applyFont="1" applyBorder="1" applyAlignment="1">
      <alignment/>
    </xf>
    <xf numFmtId="0" fontId="0" fillId="0" borderId="14" xfId="0" applyBorder="1" applyAlignment="1">
      <alignment vertical="top" wrapText="1"/>
    </xf>
    <xf numFmtId="0" fontId="23" fillId="0" borderId="0" xfId="0" applyFont="1" applyFill="1" applyBorder="1" applyAlignment="1" applyProtection="1">
      <alignment horizontal="left"/>
      <protection/>
    </xf>
    <xf numFmtId="0" fontId="0" fillId="0" borderId="0" xfId="0" applyAlignment="1" applyProtection="1">
      <alignment/>
      <protection/>
    </xf>
    <xf numFmtId="0" fontId="14" fillId="0" borderId="0" xfId="0" applyFont="1" applyAlignment="1" applyProtection="1">
      <alignment/>
      <protection/>
    </xf>
    <xf numFmtId="0" fontId="1" fillId="0" borderId="26" xfId="0" applyFont="1" applyBorder="1" applyAlignment="1">
      <alignment horizontal="center"/>
    </xf>
    <xf numFmtId="0" fontId="0" fillId="0" borderId="0" xfId="0" applyBorder="1" applyAlignment="1">
      <alignment horizontal="center"/>
    </xf>
    <xf numFmtId="0" fontId="14" fillId="0" borderId="11" xfId="0" applyFont="1" applyFill="1" applyBorder="1" applyAlignment="1">
      <alignment wrapText="1"/>
    </xf>
    <xf numFmtId="0" fontId="19" fillId="0" borderId="0" xfId="0" applyFont="1" applyAlignment="1">
      <alignment horizontal="center"/>
    </xf>
    <xf numFmtId="0" fontId="0" fillId="34" borderId="0" xfId="0" applyFill="1" applyAlignment="1">
      <alignment/>
    </xf>
    <xf numFmtId="0" fontId="34" fillId="34" borderId="0" xfId="0" applyFont="1" applyFill="1" applyAlignment="1">
      <alignment/>
    </xf>
    <xf numFmtId="0" fontId="0" fillId="34" borderId="14" xfId="0" applyFill="1" applyBorder="1" applyAlignment="1">
      <alignment/>
    </xf>
    <xf numFmtId="176" fontId="35" fillId="34" borderId="0" xfId="0" applyNumberFormat="1" applyFont="1" applyFill="1" applyAlignment="1">
      <alignment/>
    </xf>
    <xf numFmtId="0" fontId="0" fillId="34" borderId="0" xfId="0" applyFont="1" applyFill="1" applyAlignment="1">
      <alignment/>
    </xf>
    <xf numFmtId="0" fontId="14" fillId="0" borderId="24" xfId="0" applyFont="1" applyBorder="1" applyAlignment="1">
      <alignment horizontal="center" vertical="center" wrapText="1"/>
    </xf>
    <xf numFmtId="0" fontId="14" fillId="0" borderId="12" xfId="0" applyFont="1" applyBorder="1" applyAlignment="1">
      <alignment horizontal="center" vertical="center" wrapText="1"/>
    </xf>
    <xf numFmtId="0" fontId="1" fillId="0" borderId="16" xfId="0" applyFont="1" applyBorder="1" applyAlignment="1">
      <alignment/>
    </xf>
    <xf numFmtId="0" fontId="14" fillId="0" borderId="0" xfId="0" applyFont="1" applyBorder="1" applyAlignment="1">
      <alignment/>
    </xf>
    <xf numFmtId="0" fontId="14" fillId="0" borderId="0" xfId="0" applyFont="1" applyBorder="1" applyAlignment="1">
      <alignment horizontal="center"/>
    </xf>
    <xf numFmtId="175" fontId="14" fillId="0" borderId="0" xfId="0" applyNumberFormat="1" applyFont="1" applyBorder="1" applyAlignment="1">
      <alignment horizontal="center"/>
    </xf>
    <xf numFmtId="0" fontId="0" fillId="0" borderId="0" xfId="0" applyBorder="1" applyAlignment="1">
      <alignment horizontal="center" wrapText="1"/>
    </xf>
    <xf numFmtId="0" fontId="0" fillId="34" borderId="0" xfId="0" applyFill="1" applyBorder="1" applyAlignment="1">
      <alignment/>
    </xf>
    <xf numFmtId="0" fontId="36" fillId="0" borderId="0" xfId="0" applyFont="1" applyAlignment="1">
      <alignment/>
    </xf>
    <xf numFmtId="0" fontId="28" fillId="34" borderId="0" xfId="0" applyFont="1" applyFill="1" applyAlignment="1">
      <alignment/>
    </xf>
    <xf numFmtId="0" fontId="28" fillId="34" borderId="0" xfId="0" applyFont="1" applyFill="1" applyAlignment="1">
      <alignment vertical="top"/>
    </xf>
    <xf numFmtId="176" fontId="34" fillId="34" borderId="0" xfId="0" applyNumberFormat="1" applyFont="1" applyFill="1" applyAlignment="1">
      <alignment/>
    </xf>
    <xf numFmtId="0" fontId="34" fillId="34" borderId="0" xfId="0" applyFont="1" applyFill="1" applyBorder="1" applyAlignment="1">
      <alignment/>
    </xf>
    <xf numFmtId="0" fontId="34" fillId="34" borderId="0" xfId="0" applyFont="1" applyFill="1" applyAlignment="1">
      <alignment horizontal="center"/>
    </xf>
    <xf numFmtId="0" fontId="35" fillId="34" borderId="0" xfId="0" applyFont="1" applyFill="1" applyAlignment="1">
      <alignment/>
    </xf>
    <xf numFmtId="0" fontId="18" fillId="0" borderId="0" xfId="45" applyFont="1" applyAlignment="1" applyProtection="1">
      <alignment/>
      <protection locked="0"/>
    </xf>
    <xf numFmtId="0" fontId="6" fillId="0" borderId="0" xfId="45" applyFont="1" applyAlignment="1" applyProtection="1">
      <alignment horizontal="center"/>
      <protection locked="0"/>
    </xf>
    <xf numFmtId="0" fontId="0" fillId="0" borderId="0" xfId="0" applyFill="1" applyBorder="1" applyAlignment="1" applyProtection="1">
      <alignment vertical="top" wrapText="1"/>
      <protection/>
    </xf>
    <xf numFmtId="0" fontId="0" fillId="34" borderId="12" xfId="0" applyFill="1" applyBorder="1" applyAlignment="1" applyProtection="1">
      <alignment horizontal="left" vertical="center" wrapText="1"/>
      <protection locked="0"/>
    </xf>
    <xf numFmtId="0" fontId="0" fillId="34" borderId="12" xfId="0" applyFill="1" applyBorder="1" applyAlignment="1" applyProtection="1">
      <alignment horizontal="left" vertical="top" wrapText="1"/>
      <protection locked="0"/>
    </xf>
    <xf numFmtId="0" fontId="23" fillId="0" borderId="12" xfId="0" applyFont="1" applyFill="1" applyBorder="1" applyAlignment="1">
      <alignment horizontal="center"/>
    </xf>
    <xf numFmtId="0" fontId="23" fillId="0" borderId="27" xfId="0" applyFont="1" applyBorder="1" applyAlignment="1">
      <alignment/>
    </xf>
    <xf numFmtId="0" fontId="23" fillId="0" borderId="15" xfId="0" applyFont="1" applyBorder="1" applyAlignment="1">
      <alignment horizontal="center"/>
    </xf>
    <xf numFmtId="0" fontId="23" fillId="0" borderId="27" xfId="0" applyFont="1" applyBorder="1" applyAlignment="1">
      <alignment horizontal="center"/>
    </xf>
    <xf numFmtId="0" fontId="23" fillId="0" borderId="12" xfId="0" applyFont="1" applyBorder="1" applyAlignment="1">
      <alignment horizontal="left" vertical="center" wrapText="1"/>
    </xf>
    <xf numFmtId="0" fontId="0" fillId="0" borderId="0" xfId="0" applyFont="1" applyAlignment="1">
      <alignment horizontal="left" vertical="top"/>
    </xf>
    <xf numFmtId="0" fontId="8" fillId="0" borderId="0" xfId="0" applyFont="1" applyAlignment="1">
      <alignment/>
    </xf>
    <xf numFmtId="0" fontId="40" fillId="0" borderId="0" xfId="0" applyFont="1" applyAlignment="1" applyProtection="1">
      <alignment/>
      <protection/>
    </xf>
    <xf numFmtId="0" fontId="26" fillId="0" borderId="0" xfId="0" applyFont="1" applyBorder="1" applyAlignment="1">
      <alignment/>
    </xf>
    <xf numFmtId="0" fontId="41" fillId="36" borderId="0" xfId="0" applyFont="1" applyFill="1" applyAlignment="1">
      <alignment horizontal="center"/>
    </xf>
    <xf numFmtId="176" fontId="14" fillId="34" borderId="12" xfId="0" applyNumberFormat="1" applyFont="1" applyFill="1" applyBorder="1" applyAlignment="1" applyProtection="1">
      <alignment horizontal="center" vertical="center"/>
      <protection locked="0"/>
    </xf>
    <xf numFmtId="176" fontId="0" fillId="0" borderId="0" xfId="0" applyNumberFormat="1" applyAlignment="1">
      <alignment horizontal="center"/>
    </xf>
    <xf numFmtId="0" fontId="18" fillId="0" borderId="0" xfId="45" applyFont="1" applyBorder="1" applyAlignment="1" applyProtection="1">
      <alignment/>
      <protection/>
    </xf>
    <xf numFmtId="0" fontId="42" fillId="0" borderId="0" xfId="0" applyFont="1" applyAlignment="1">
      <alignment/>
    </xf>
    <xf numFmtId="176" fontId="14" fillId="34" borderId="12" xfId="0" applyNumberFormat="1" applyFont="1" applyFill="1" applyBorder="1" applyAlignment="1" applyProtection="1">
      <alignment horizontal="center" vertical="center"/>
      <protection locked="0"/>
    </xf>
    <xf numFmtId="49" fontId="19" fillId="0" borderId="0" xfId="0" applyNumberFormat="1" applyFont="1" applyAlignment="1">
      <alignment/>
    </xf>
    <xf numFmtId="1" fontId="0" fillId="0" borderId="0" xfId="0" applyNumberFormat="1" applyAlignment="1">
      <alignment horizontal="center"/>
    </xf>
    <xf numFmtId="0" fontId="17" fillId="33" borderId="28" xfId="0" applyFont="1" applyFill="1" applyBorder="1" applyAlignment="1">
      <alignment horizontal="center"/>
    </xf>
    <xf numFmtId="0" fontId="0" fillId="0" borderId="28" xfId="0" applyBorder="1" applyAlignment="1">
      <alignment horizontal="center"/>
    </xf>
    <xf numFmtId="0" fontId="17" fillId="33" borderId="0" xfId="0" applyFont="1" applyFill="1" applyBorder="1" applyAlignment="1">
      <alignment horizontal="center"/>
    </xf>
    <xf numFmtId="0" fontId="14" fillId="37" borderId="0" xfId="0" applyFont="1" applyFill="1" applyAlignment="1">
      <alignment/>
    </xf>
    <xf numFmtId="0" fontId="41" fillId="36" borderId="22" xfId="0" applyFont="1" applyFill="1" applyBorder="1" applyAlignment="1">
      <alignment horizontal="center"/>
    </xf>
    <xf numFmtId="0" fontId="14" fillId="0" borderId="18" xfId="0" applyFont="1" applyBorder="1" applyAlignment="1">
      <alignment vertical="center" wrapText="1"/>
    </xf>
    <xf numFmtId="0" fontId="44" fillId="0" borderId="13" xfId="0" applyFont="1" applyBorder="1" applyAlignment="1">
      <alignment vertical="center" wrapText="1"/>
    </xf>
    <xf numFmtId="0" fontId="14" fillId="37" borderId="0" xfId="0" applyFont="1" applyFill="1" applyAlignment="1">
      <alignment/>
    </xf>
    <xf numFmtId="0" fontId="44" fillId="0" borderId="10" xfId="0" applyFont="1" applyBorder="1" applyAlignment="1">
      <alignment vertical="center" wrapText="1"/>
    </xf>
    <xf numFmtId="0" fontId="14" fillId="38" borderId="10" xfId="0" applyFont="1" applyFill="1" applyBorder="1" applyAlignment="1" applyProtection="1">
      <alignment horizontal="center" vertical="center"/>
      <protection/>
    </xf>
    <xf numFmtId="0" fontId="0" fillId="0" borderId="0" xfId="0" applyAlignment="1">
      <alignment horizontal="right"/>
    </xf>
    <xf numFmtId="14" fontId="1" fillId="0" borderId="0" xfId="0" applyNumberFormat="1" applyFont="1" applyBorder="1" applyAlignment="1">
      <alignment horizontal="center"/>
    </xf>
    <xf numFmtId="0" fontId="46" fillId="35" borderId="0" xfId="0" applyFont="1" applyFill="1" applyBorder="1" applyAlignment="1" applyProtection="1">
      <alignment/>
      <protection/>
    </xf>
    <xf numFmtId="0" fontId="46" fillId="35" borderId="0" xfId="0" applyFont="1" applyFill="1" applyBorder="1" applyAlignment="1" applyProtection="1">
      <alignment vertical="center"/>
      <protection/>
    </xf>
    <xf numFmtId="14" fontId="32" fillId="0" borderId="23" xfId="0" applyNumberFormat="1" applyFont="1" applyBorder="1" applyAlignment="1">
      <alignment horizontal="right"/>
    </xf>
    <xf numFmtId="0" fontId="45" fillId="0" borderId="0" xfId="0" applyFont="1" applyAlignment="1">
      <alignment/>
    </xf>
    <xf numFmtId="0" fontId="11" fillId="0" borderId="0" xfId="0" applyFont="1" applyFill="1" applyBorder="1" applyAlignment="1" applyProtection="1">
      <alignment horizontal="left"/>
      <protection/>
    </xf>
    <xf numFmtId="0" fontId="23" fillId="39" borderId="12" xfId="0" applyNumberFormat="1" applyFont="1" applyFill="1" applyBorder="1" applyAlignment="1" applyProtection="1">
      <alignment horizontal="center"/>
      <protection locked="0"/>
    </xf>
    <xf numFmtId="0" fontId="23" fillId="39" borderId="12" xfId="0" applyFont="1" applyFill="1" applyBorder="1" applyAlignment="1" applyProtection="1">
      <alignment horizontal="center"/>
      <protection locked="0"/>
    </xf>
    <xf numFmtId="0" fontId="34" fillId="34" borderId="0" xfId="0" applyFont="1" applyFill="1" applyBorder="1" applyAlignment="1">
      <alignment vertical="center"/>
    </xf>
    <xf numFmtId="176" fontId="34" fillId="34" borderId="14" xfId="0" applyNumberFormat="1" applyFont="1" applyFill="1" applyBorder="1" applyAlignment="1">
      <alignment/>
    </xf>
    <xf numFmtId="0" fontId="34" fillId="34" borderId="14" xfId="0" applyFont="1" applyFill="1" applyBorder="1" applyAlignment="1">
      <alignment/>
    </xf>
    <xf numFmtId="0" fontId="50" fillId="0" borderId="0" xfId="0" applyFont="1" applyAlignment="1">
      <alignment horizontal="right"/>
    </xf>
    <xf numFmtId="0" fontId="10" fillId="0" borderId="0" xfId="0" applyFont="1" applyAlignment="1">
      <alignment horizontal="center"/>
    </xf>
    <xf numFmtId="0" fontId="4" fillId="0" borderId="0" xfId="0" applyFont="1" applyAlignment="1">
      <alignment horizontal="center"/>
    </xf>
    <xf numFmtId="0" fontId="4" fillId="0" borderId="0" xfId="0" applyFont="1" applyBorder="1" applyAlignment="1">
      <alignment horizontal="center" vertical="center" wrapText="1"/>
    </xf>
    <xf numFmtId="0" fontId="45" fillId="0" borderId="0" xfId="0" applyFont="1" applyAlignment="1">
      <alignment horizontal="center"/>
    </xf>
    <xf numFmtId="0" fontId="47" fillId="0" borderId="0" xfId="0" applyFont="1" applyAlignment="1">
      <alignment horizontal="center" vertical="center"/>
    </xf>
    <xf numFmtId="0" fontId="24" fillId="0" borderId="0" xfId="0" applyFont="1" applyAlignment="1">
      <alignment horizontal="center"/>
    </xf>
    <xf numFmtId="0" fontId="3" fillId="0" borderId="0" xfId="0" applyFont="1" applyBorder="1" applyAlignment="1">
      <alignment horizontal="center"/>
    </xf>
    <xf numFmtId="0" fontId="13" fillId="0" borderId="0" xfId="0" applyFont="1" applyAlignment="1">
      <alignment horizontal="center"/>
    </xf>
    <xf numFmtId="0" fontId="13" fillId="0" borderId="0" xfId="0" applyFont="1" applyBorder="1" applyAlignment="1">
      <alignment horizontal="center"/>
    </xf>
    <xf numFmtId="0" fontId="2" fillId="0" borderId="0" xfId="0" applyFont="1" applyAlignment="1">
      <alignment horizontal="center"/>
    </xf>
    <xf numFmtId="0" fontId="47" fillId="0" borderId="0" xfId="0" applyFont="1" applyAlignment="1">
      <alignment horizontal="center"/>
    </xf>
    <xf numFmtId="0" fontId="33" fillId="0" borderId="0" xfId="0" applyFont="1" applyAlignment="1">
      <alignment horizontal="center" wrapText="1"/>
    </xf>
    <xf numFmtId="0" fontId="10" fillId="0" borderId="0" xfId="0" applyNumberFormat="1" applyFont="1" applyAlignment="1">
      <alignment horizontal="center"/>
    </xf>
    <xf numFmtId="0" fontId="1" fillId="40" borderId="15" xfId="0" applyFont="1" applyFill="1" applyBorder="1" applyAlignment="1" applyProtection="1">
      <alignment horizontal="left" vertical="top" wrapText="1"/>
      <protection locked="0"/>
    </xf>
    <xf numFmtId="0" fontId="1" fillId="40" borderId="16" xfId="0" applyFont="1" applyFill="1" applyBorder="1" applyAlignment="1" applyProtection="1">
      <alignment horizontal="left" vertical="top" wrapText="1"/>
      <protection locked="0"/>
    </xf>
    <xf numFmtId="0" fontId="1" fillId="40" borderId="17" xfId="0" applyFont="1" applyFill="1" applyBorder="1" applyAlignment="1" applyProtection="1">
      <alignment horizontal="left" vertical="top" wrapText="1"/>
      <protection locked="0"/>
    </xf>
    <xf numFmtId="0" fontId="1" fillId="40" borderId="19" xfId="0" applyFont="1" applyFill="1" applyBorder="1" applyAlignment="1" applyProtection="1">
      <alignment horizontal="left" vertical="top" wrapText="1"/>
      <protection locked="0"/>
    </xf>
    <xf numFmtId="0" fontId="1" fillId="40" borderId="0" xfId="0" applyFont="1" applyFill="1" applyBorder="1" applyAlignment="1" applyProtection="1">
      <alignment horizontal="left" vertical="top" wrapText="1"/>
      <protection locked="0"/>
    </xf>
    <xf numFmtId="0" fontId="1" fillId="40" borderId="18" xfId="0" applyFont="1" applyFill="1" applyBorder="1" applyAlignment="1" applyProtection="1">
      <alignment horizontal="left" vertical="top" wrapText="1"/>
      <protection locked="0"/>
    </xf>
    <xf numFmtId="0" fontId="1" fillId="40" borderId="20" xfId="0" applyFont="1" applyFill="1" applyBorder="1" applyAlignment="1" applyProtection="1">
      <alignment horizontal="left" vertical="top" wrapText="1"/>
      <protection locked="0"/>
    </xf>
    <xf numFmtId="0" fontId="1" fillId="40" borderId="14" xfId="0" applyFont="1" applyFill="1" applyBorder="1" applyAlignment="1" applyProtection="1">
      <alignment horizontal="left" vertical="top" wrapText="1"/>
      <protection locked="0"/>
    </xf>
    <xf numFmtId="0" fontId="1" fillId="40" borderId="21" xfId="0" applyFont="1" applyFill="1" applyBorder="1" applyAlignment="1" applyProtection="1">
      <alignment horizontal="left" vertical="top" wrapText="1"/>
      <protection locked="0"/>
    </xf>
    <xf numFmtId="0" fontId="1" fillId="0" borderId="1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20"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1" xfId="0" applyFont="1" applyBorder="1" applyAlignment="1">
      <alignment horizontal="center" vertical="center" wrapText="1"/>
    </xf>
    <xf numFmtId="176" fontId="7" fillId="0" borderId="0" xfId="0" applyNumberFormat="1" applyFont="1" applyFill="1" applyBorder="1" applyAlignment="1">
      <alignment horizontal="center"/>
    </xf>
    <xf numFmtId="176" fontId="39" fillId="0" borderId="0" xfId="0" applyNumberFormat="1" applyFont="1" applyBorder="1" applyAlignment="1">
      <alignment horizontal="center"/>
    </xf>
    <xf numFmtId="0" fontId="1" fillId="40" borderId="29" xfId="0" applyFont="1" applyFill="1" applyBorder="1" applyAlignment="1" applyProtection="1">
      <alignment horizontal="left" vertical="top" wrapText="1"/>
      <protection locked="0"/>
    </xf>
    <xf numFmtId="0" fontId="1" fillId="40" borderId="30" xfId="0" applyFont="1" applyFill="1" applyBorder="1" applyAlignment="1" applyProtection="1">
      <alignment horizontal="left" vertical="top" wrapText="1"/>
      <protection locked="0"/>
    </xf>
    <xf numFmtId="0" fontId="1" fillId="40" borderId="31" xfId="0" applyFont="1" applyFill="1" applyBorder="1" applyAlignment="1" applyProtection="1">
      <alignment horizontal="left" vertical="top" wrapText="1"/>
      <protection locked="0"/>
    </xf>
    <xf numFmtId="0" fontId="1" fillId="40" borderId="32" xfId="0" applyFont="1" applyFill="1" applyBorder="1" applyAlignment="1" applyProtection="1">
      <alignment horizontal="left" vertical="top" wrapText="1"/>
      <protection locked="0"/>
    </xf>
    <xf numFmtId="0" fontId="1" fillId="40" borderId="33" xfId="0" applyFont="1" applyFill="1" applyBorder="1" applyAlignment="1" applyProtection="1">
      <alignment horizontal="left" vertical="top" wrapText="1"/>
      <protection locked="0"/>
    </xf>
    <xf numFmtId="0" fontId="1" fillId="40" borderId="34" xfId="0" applyFont="1" applyFill="1" applyBorder="1" applyAlignment="1" applyProtection="1">
      <alignment horizontal="left" vertical="top" wrapText="1"/>
      <protection locked="0"/>
    </xf>
    <xf numFmtId="0" fontId="1" fillId="40" borderId="35" xfId="0" applyFont="1" applyFill="1" applyBorder="1" applyAlignment="1" applyProtection="1">
      <alignment horizontal="left" vertical="top" wrapText="1"/>
      <protection locked="0"/>
    </xf>
    <xf numFmtId="0" fontId="1" fillId="40" borderId="36" xfId="0" applyFont="1" applyFill="1" applyBorder="1" applyAlignment="1" applyProtection="1">
      <alignment horizontal="left" vertical="top" wrapText="1"/>
      <protection locked="0"/>
    </xf>
    <xf numFmtId="0" fontId="8" fillId="0" borderId="0" xfId="0" applyFont="1" applyAlignment="1">
      <alignment horizontal="center"/>
    </xf>
    <xf numFmtId="0" fontId="27" fillId="0" borderId="0" xfId="0" applyFont="1" applyAlignment="1">
      <alignment horizontal="center"/>
    </xf>
    <xf numFmtId="0" fontId="0" fillId="0" borderId="20" xfId="0" applyBorder="1" applyAlignment="1">
      <alignment horizontal="center" vertical="center" wrapText="1"/>
    </xf>
    <xf numFmtId="0" fontId="0" fillId="0" borderId="14" xfId="0" applyBorder="1" applyAlignment="1">
      <alignment horizontal="center" vertical="center" wrapText="1"/>
    </xf>
    <xf numFmtId="0" fontId="0" fillId="0" borderId="21" xfId="0" applyBorder="1" applyAlignment="1">
      <alignment horizontal="center" vertical="center" wrapText="1"/>
    </xf>
    <xf numFmtId="0" fontId="1" fillId="0" borderId="15" xfId="0" applyFont="1" applyBorder="1" applyAlignment="1">
      <alignment horizontal="center" wrapText="1"/>
    </xf>
    <xf numFmtId="0" fontId="1" fillId="0" borderId="16" xfId="0" applyFont="1" applyBorder="1" applyAlignment="1">
      <alignment horizontal="center" wrapText="1"/>
    </xf>
    <xf numFmtId="0" fontId="1" fillId="0" borderId="17" xfId="0" applyFont="1" applyBorder="1" applyAlignment="1">
      <alignment horizontal="center" wrapText="1"/>
    </xf>
    <xf numFmtId="176" fontId="48" fillId="0" borderId="0" xfId="0" applyNumberFormat="1" applyFont="1" applyFill="1" applyBorder="1" applyAlignment="1">
      <alignment horizontal="center"/>
    </xf>
    <xf numFmtId="0" fontId="23" fillId="0" borderId="19" xfId="0" applyFont="1" applyBorder="1" applyAlignment="1">
      <alignment horizontal="left"/>
    </xf>
    <xf numFmtId="0" fontId="23" fillId="0" borderId="18" xfId="0" applyFont="1" applyBorder="1" applyAlignment="1">
      <alignment horizontal="left"/>
    </xf>
    <xf numFmtId="0" fontId="14" fillId="0" borderId="24" xfId="0" applyFont="1" applyBorder="1" applyAlignment="1">
      <alignment horizontal="left" vertical="center"/>
    </xf>
    <xf numFmtId="0" fontId="14" fillId="0" borderId="23" xfId="0" applyFont="1" applyBorder="1" applyAlignment="1">
      <alignment horizontal="left" vertical="center"/>
    </xf>
    <xf numFmtId="0" fontId="23" fillId="0" borderId="24" xfId="0" applyFont="1" applyBorder="1" applyAlignment="1">
      <alignment horizontal="left"/>
    </xf>
    <xf numFmtId="0" fontId="23" fillId="0" borderId="23" xfId="0" applyFont="1" applyBorder="1" applyAlignment="1">
      <alignment horizontal="left"/>
    </xf>
    <xf numFmtId="0" fontId="49" fillId="0" borderId="0" xfId="0" applyFont="1" applyFill="1" applyAlignment="1">
      <alignment horizontal="center"/>
    </xf>
    <xf numFmtId="0" fontId="23" fillId="34" borderId="15" xfId="0" applyFont="1" applyFill="1" applyBorder="1" applyAlignment="1" applyProtection="1">
      <alignment horizontal="left" vertical="top" wrapText="1"/>
      <protection locked="0"/>
    </xf>
    <xf numFmtId="0" fontId="23" fillId="34" borderId="16" xfId="0" applyFont="1" applyFill="1" applyBorder="1" applyAlignment="1" applyProtection="1">
      <alignment horizontal="left" vertical="top" wrapText="1"/>
      <protection locked="0"/>
    </xf>
    <xf numFmtId="0" fontId="23" fillId="34" borderId="17" xfId="0" applyFont="1" applyFill="1" applyBorder="1" applyAlignment="1" applyProtection="1">
      <alignment horizontal="left" vertical="top" wrapText="1"/>
      <protection locked="0"/>
    </xf>
    <xf numFmtId="0" fontId="23" fillId="34" borderId="19" xfId="0" applyFont="1" applyFill="1" applyBorder="1" applyAlignment="1" applyProtection="1">
      <alignment horizontal="left" vertical="top" wrapText="1"/>
      <protection locked="0"/>
    </xf>
    <xf numFmtId="0" fontId="23" fillId="34" borderId="0" xfId="0" applyFont="1" applyFill="1" applyBorder="1" applyAlignment="1" applyProtection="1">
      <alignment horizontal="left" vertical="top" wrapText="1"/>
      <protection locked="0"/>
    </xf>
    <xf numFmtId="0" fontId="23" fillId="34" borderId="18" xfId="0" applyFont="1" applyFill="1" applyBorder="1" applyAlignment="1" applyProtection="1">
      <alignment horizontal="left" vertical="top" wrapText="1"/>
      <protection locked="0"/>
    </xf>
    <xf numFmtId="0" fontId="23" fillId="34" borderId="20" xfId="0" applyFont="1" applyFill="1" applyBorder="1" applyAlignment="1" applyProtection="1">
      <alignment horizontal="left" vertical="top" wrapText="1"/>
      <protection locked="0"/>
    </xf>
    <xf numFmtId="0" fontId="23" fillId="34" borderId="14" xfId="0" applyFont="1" applyFill="1" applyBorder="1" applyAlignment="1" applyProtection="1">
      <alignment horizontal="left" vertical="top" wrapText="1"/>
      <protection locked="0"/>
    </xf>
    <xf numFmtId="0" fontId="23" fillId="34" borderId="21" xfId="0" applyFont="1" applyFill="1" applyBorder="1" applyAlignment="1" applyProtection="1">
      <alignment horizontal="left" vertical="top" wrapText="1"/>
      <protection locked="0"/>
    </xf>
    <xf numFmtId="0" fontId="15" fillId="0" borderId="0" xfId="0" applyFont="1" applyAlignment="1">
      <alignment horizontal="center"/>
    </xf>
    <xf numFmtId="0" fontId="18" fillId="0" borderId="0" xfId="45" applyFont="1" applyAlignment="1" applyProtection="1">
      <alignment horizontal="center"/>
      <protection locked="0"/>
    </xf>
    <xf numFmtId="0" fontId="23" fillId="34" borderId="24" xfId="0" applyFont="1" applyFill="1" applyBorder="1" applyAlignment="1" applyProtection="1">
      <alignment horizontal="left"/>
      <protection locked="0"/>
    </xf>
    <xf numFmtId="0" fontId="23" fillId="34" borderId="25" xfId="0" applyFont="1" applyFill="1" applyBorder="1" applyAlignment="1" applyProtection="1">
      <alignment horizontal="left"/>
      <protection locked="0"/>
    </xf>
    <xf numFmtId="0" fontId="23" fillId="34" borderId="23" xfId="0" applyFont="1" applyFill="1" applyBorder="1" applyAlignment="1" applyProtection="1">
      <alignment horizontal="left"/>
      <protection locked="0"/>
    </xf>
    <xf numFmtId="0" fontId="16" fillId="0" borderId="0" xfId="0" applyFont="1" applyAlignment="1">
      <alignment horizontal="center" wrapText="1"/>
    </xf>
    <xf numFmtId="0" fontId="16" fillId="0" borderId="0" xfId="0" applyFont="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134">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dxf>
    <dxf>
      <font>
        <color indexed="22"/>
      </font>
      <border>
        <left/>
        <right/>
        <top/>
        <bottom/>
      </border>
    </dxf>
    <dxf>
      <font>
        <color indexed="22"/>
      </font>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ont>
        <color indexed="22"/>
      </font>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ill>
        <patternFill patternType="none">
          <bgColor indexed="65"/>
        </patternFill>
      </fill>
      <border>
        <left/>
        <right/>
        <top/>
        <bottom/>
      </border>
    </dxf>
    <dxf>
      <font>
        <color indexed="22"/>
      </font>
      <border>
        <left/>
        <right/>
        <top/>
        <bottom/>
      </border>
    </dxf>
    <dxf>
      <font>
        <color indexed="22"/>
      </font>
      <border>
        <left/>
        <right/>
        <top/>
        <bottom/>
      </border>
    </dxf>
    <dxf>
      <fill>
        <patternFill patternType="none">
          <bgColor indexed="65"/>
        </patternFill>
      </fill>
      <border>
        <left/>
        <right/>
        <top/>
        <bottom/>
      </border>
    </dxf>
    <dxf>
      <font>
        <color indexed="10"/>
      </font>
    </dxf>
    <dxf>
      <font>
        <b/>
        <i/>
        <color indexed="58"/>
      </font>
      <fill>
        <patternFill>
          <bgColor indexed="42"/>
        </patternFill>
      </fill>
    </dxf>
    <dxf>
      <font>
        <b/>
        <i val="0"/>
        <color indexed="9"/>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625"/>
          <c:y val="0.03225"/>
          <c:w val="0.96725"/>
          <c:h val="0.9355"/>
        </c:manualLayout>
      </c:layout>
      <c:barChart>
        <c:barDir val="bar"/>
        <c:grouping val="clustered"/>
        <c:varyColors val="0"/>
        <c:ser>
          <c:idx val="0"/>
          <c:order val="0"/>
          <c:spPr>
            <a:solidFill>
              <a:srgbClr val="FF66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75" b="1" i="0" u="none" baseline="0">
                    <a:solidFill>
                      <a:srgbClr val="000000"/>
                    </a:solidFill>
                    <a:latin typeface="Arial"/>
                    <a:ea typeface="Arial"/>
                    <a:cs typeface="Arial"/>
                  </a:defRPr>
                </a:pPr>
              </a:p>
            </c:txPr>
            <c:showLegendKey val="0"/>
            <c:showVal val="1"/>
            <c:showBubbleSize val="0"/>
            <c:showCatName val="0"/>
            <c:showSerName val="0"/>
            <c:showPercent val="0"/>
          </c:dLbls>
          <c:cat>
            <c:strRef>
              <c:f>Poster!$O$37:$O$43</c:f>
              <c:strCache/>
            </c:strRef>
          </c:cat>
          <c:val>
            <c:numRef>
              <c:f>Poster!$P$37:$P$43</c:f>
              <c:numCache/>
            </c:numRef>
          </c:val>
        </c:ser>
        <c:axId val="60562799"/>
        <c:axId val="8194280"/>
      </c:barChart>
      <c:catAx>
        <c:axId val="60562799"/>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1" i="0" u="none" baseline="0">
                <a:solidFill>
                  <a:srgbClr val="000000"/>
                </a:solidFill>
                <a:latin typeface="Arial"/>
                <a:ea typeface="Arial"/>
                <a:cs typeface="Arial"/>
              </a:defRPr>
            </a:pPr>
          </a:p>
        </c:txPr>
        <c:crossAx val="8194280"/>
        <c:crosses val="autoZero"/>
        <c:auto val="1"/>
        <c:lblOffset val="100"/>
        <c:tickLblSkip val="1"/>
        <c:noMultiLvlLbl val="0"/>
      </c:catAx>
      <c:valAx>
        <c:axId val="8194280"/>
        <c:scaling>
          <c:orientation val="minMax"/>
          <c:max val="1"/>
        </c:scaling>
        <c:axPos val="b"/>
        <c:majorGridlines>
          <c:spPr>
            <a:ln w="3175">
              <a:solidFill>
                <a:srgbClr val="969696"/>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latin typeface="Arial"/>
                <a:ea typeface="Arial"/>
                <a:cs typeface="Arial"/>
              </a:defRPr>
            </a:pPr>
          </a:p>
        </c:txPr>
        <c:crossAx val="60562799"/>
        <c:crossesAt val="1"/>
        <c:crossBetween val="between"/>
        <c:dispUnits/>
        <c:majorUnit val="0.25"/>
      </c:valAx>
      <c:spPr>
        <a:noFill/>
        <a:ln>
          <a:noFill/>
        </a:ln>
      </c:spPr>
    </c:plotArea>
    <c:plotVisOnly val="1"/>
    <c:dispBlanksAs val="gap"/>
    <c:showDLblsOverMax val="0"/>
  </c:chart>
  <c:spPr>
    <a:noFill/>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8.wmf" /></Relationships>
</file>

<file path=xl/drawings/_rels/drawing11.xml.rels><?xml version="1.0" encoding="utf-8" standalone="yes"?><Relationships xmlns="http://schemas.openxmlformats.org/package/2006/relationships"><Relationship Id="rId1" Type="http://schemas.openxmlformats.org/officeDocument/2006/relationships/image" Target="../media/image9.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10.wmf"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3.wmf" /></Relationships>
</file>

<file path=xl/drawings/_rels/drawing6.xml.rels><?xml version="1.0" encoding="utf-8" standalone="yes"?><Relationships xmlns="http://schemas.openxmlformats.org/package/2006/relationships"><Relationship Id="rId1" Type="http://schemas.openxmlformats.org/officeDocument/2006/relationships/image" Target="../media/image4.wmf" /></Relationships>
</file>

<file path=xl/drawings/_rels/drawing7.xml.rels><?xml version="1.0" encoding="utf-8" standalone="yes"?><Relationships xmlns="http://schemas.openxmlformats.org/package/2006/relationships"><Relationship Id="rId1" Type="http://schemas.openxmlformats.org/officeDocument/2006/relationships/image" Target="../media/image5.wmf" /></Relationships>
</file>

<file path=xl/drawings/_rels/drawing8.xml.rels><?xml version="1.0" encoding="utf-8" standalone="yes"?><Relationships xmlns="http://schemas.openxmlformats.org/package/2006/relationships"><Relationship Id="rId1" Type="http://schemas.openxmlformats.org/officeDocument/2006/relationships/image" Target="../media/image6.wmf" /></Relationships>
</file>

<file path=xl/drawings/_rels/drawing9.xml.rels><?xml version="1.0" encoding="utf-8" standalone="yes"?><Relationships xmlns="http://schemas.openxmlformats.org/package/2006/relationships"><Relationship Id="rId1" Type="http://schemas.openxmlformats.org/officeDocument/2006/relationships/image" Target="../media/image7.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285750</xdr:colOff>
      <xdr:row>20</xdr:row>
      <xdr:rowOff>152400</xdr:rowOff>
    </xdr:from>
    <xdr:to>
      <xdr:col>10</xdr:col>
      <xdr:colOff>304800</xdr:colOff>
      <xdr:row>25</xdr:row>
      <xdr:rowOff>28575</xdr:rowOff>
    </xdr:to>
    <xdr:sp>
      <xdr:nvSpPr>
        <xdr:cNvPr id="1" name="Rectangle 10"/>
        <xdr:cNvSpPr>
          <a:spLocks/>
        </xdr:cNvSpPr>
      </xdr:nvSpPr>
      <xdr:spPr>
        <a:xfrm>
          <a:off x="1266825" y="4429125"/>
          <a:ext cx="5791200" cy="904875"/>
        </a:xfrm>
        <a:prstGeom prst="rect">
          <a:avLst/>
        </a:prstGeom>
        <a:noFill/>
        <a:ln w="19050"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xdr:colOff>
      <xdr:row>12</xdr:row>
      <xdr:rowOff>47625</xdr:rowOff>
    </xdr:from>
    <xdr:to>
      <xdr:col>0</xdr:col>
      <xdr:colOff>371475</xdr:colOff>
      <xdr:row>13</xdr:row>
      <xdr:rowOff>171450</xdr:rowOff>
    </xdr:to>
    <xdr:pic>
      <xdr:nvPicPr>
        <xdr:cNvPr id="2" name="Picture 4" descr="panneau_018"/>
        <xdr:cNvPicPr preferRelativeResize="1">
          <a:picLocks noChangeAspect="1"/>
        </xdr:cNvPicPr>
      </xdr:nvPicPr>
      <xdr:blipFill>
        <a:blip r:embed="rId1"/>
        <a:stretch>
          <a:fillRect/>
        </a:stretch>
      </xdr:blipFill>
      <xdr:spPr>
        <a:xfrm>
          <a:off x="57150" y="2686050"/>
          <a:ext cx="314325" cy="352425"/>
        </a:xfrm>
        <a:prstGeom prst="rect">
          <a:avLst/>
        </a:prstGeom>
        <a:noFill/>
        <a:ln w="9525" cmpd="sng">
          <a:noFill/>
        </a:ln>
      </xdr:spPr>
    </xdr:pic>
    <xdr:clientData/>
  </xdr:twoCellAnchor>
  <xdr:twoCellAnchor>
    <xdr:from>
      <xdr:col>0</xdr:col>
      <xdr:colOff>0</xdr:colOff>
      <xdr:row>0</xdr:row>
      <xdr:rowOff>57150</xdr:rowOff>
    </xdr:from>
    <xdr:to>
      <xdr:col>2</xdr:col>
      <xdr:colOff>123825</xdr:colOff>
      <xdr:row>4</xdr:row>
      <xdr:rowOff>114300</xdr:rowOff>
    </xdr:to>
    <xdr:grpSp>
      <xdr:nvGrpSpPr>
        <xdr:cNvPr id="3" name="Group 11"/>
        <xdr:cNvGrpSpPr>
          <a:grpSpLocks noChangeAspect="1"/>
        </xdr:cNvGrpSpPr>
      </xdr:nvGrpSpPr>
      <xdr:grpSpPr>
        <a:xfrm>
          <a:off x="0" y="57150"/>
          <a:ext cx="1104900" cy="1038225"/>
          <a:chOff x="2198" y="1050"/>
          <a:chExt cx="10341" cy="1452"/>
        </a:xfrm>
        <a:solidFill>
          <a:srgbClr val="FFFFFF"/>
        </a:solidFill>
      </xdr:grpSpPr>
      <xdr:sp>
        <xdr:nvSpPr>
          <xdr:cNvPr id="4" name="AutoShape 12"/>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5" name="Picture 13"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6" name="Rectangle 14"/>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7" name="Rectangle 15"/>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76200</xdr:colOff>
      <xdr:row>2</xdr:row>
      <xdr:rowOff>76200</xdr:rowOff>
    </xdr:to>
    <xdr:pic>
      <xdr:nvPicPr>
        <xdr:cNvPr id="1" name="Picture 1" descr="MC900343705[1]"/>
        <xdr:cNvPicPr preferRelativeResize="1">
          <a:picLocks noChangeAspect="1"/>
        </xdr:cNvPicPr>
      </xdr:nvPicPr>
      <xdr:blipFill>
        <a:blip r:embed="rId1"/>
        <a:stretch>
          <a:fillRect/>
        </a:stretch>
      </xdr:blipFill>
      <xdr:spPr>
        <a:xfrm>
          <a:off x="0" y="38100"/>
          <a:ext cx="5715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1</xdr:col>
      <xdr:colOff>419100</xdr:colOff>
      <xdr:row>2</xdr:row>
      <xdr:rowOff>142875</xdr:rowOff>
    </xdr:to>
    <xdr:pic>
      <xdr:nvPicPr>
        <xdr:cNvPr id="1" name="Picture 1" descr="MP900337233[1]"/>
        <xdr:cNvPicPr preferRelativeResize="1">
          <a:picLocks noChangeAspect="1"/>
        </xdr:cNvPicPr>
      </xdr:nvPicPr>
      <xdr:blipFill>
        <a:blip r:embed="rId1"/>
        <a:stretch>
          <a:fillRect/>
        </a:stretch>
      </xdr:blipFill>
      <xdr:spPr>
        <a:xfrm>
          <a:off x="0" y="9525"/>
          <a:ext cx="914400" cy="65722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190500</xdr:colOff>
      <xdr:row>2</xdr:row>
      <xdr:rowOff>152400</xdr:rowOff>
    </xdr:to>
    <xdr:pic>
      <xdr:nvPicPr>
        <xdr:cNvPr id="1" name="Picture 1" descr="MC900281051[1]"/>
        <xdr:cNvPicPr preferRelativeResize="1">
          <a:picLocks noChangeAspect="1"/>
        </xdr:cNvPicPr>
      </xdr:nvPicPr>
      <xdr:blipFill>
        <a:blip r:embed="rId1"/>
        <a:stretch>
          <a:fillRect/>
        </a:stretch>
      </xdr:blipFill>
      <xdr:spPr>
        <a:xfrm>
          <a:off x="0" y="0"/>
          <a:ext cx="685800" cy="676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9525</xdr:colOff>
      <xdr:row>6</xdr:row>
      <xdr:rowOff>28575</xdr:rowOff>
    </xdr:from>
    <xdr:to>
      <xdr:col>13</xdr:col>
      <xdr:colOff>1133475</xdr:colOff>
      <xdr:row>25</xdr:row>
      <xdr:rowOff>142875</xdr:rowOff>
    </xdr:to>
    <xdr:graphicFrame>
      <xdr:nvGraphicFramePr>
        <xdr:cNvPr id="1" name="Chart 4"/>
        <xdr:cNvGraphicFramePr/>
      </xdr:nvGraphicFramePr>
      <xdr:xfrm>
        <a:off x="3371850" y="1419225"/>
        <a:ext cx="5915025" cy="30289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0</xdr:row>
      <xdr:rowOff>57150</xdr:rowOff>
    </xdr:from>
    <xdr:to>
      <xdr:col>1</xdr:col>
      <xdr:colOff>180975</xdr:colOff>
      <xdr:row>4</xdr:row>
      <xdr:rowOff>28575</xdr:rowOff>
    </xdr:to>
    <xdr:grpSp>
      <xdr:nvGrpSpPr>
        <xdr:cNvPr id="2" name="Group 5"/>
        <xdr:cNvGrpSpPr>
          <a:grpSpLocks noChangeAspect="1"/>
        </xdr:cNvGrpSpPr>
      </xdr:nvGrpSpPr>
      <xdr:grpSpPr>
        <a:xfrm>
          <a:off x="0" y="57150"/>
          <a:ext cx="942975" cy="1009650"/>
          <a:chOff x="2198" y="1050"/>
          <a:chExt cx="10341" cy="1452"/>
        </a:xfrm>
        <a:solidFill>
          <a:srgbClr val="FFFFFF"/>
        </a:solidFill>
      </xdr:grpSpPr>
      <xdr:sp>
        <xdr:nvSpPr>
          <xdr:cNvPr id="3" name="AutoShape 6"/>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4" name="Picture 7" descr="pageindex"/>
          <xdr:cNvPicPr preferRelativeResize="1">
            <a:picLocks noChangeAspect="1"/>
          </xdr:cNvPicPr>
        </xdr:nvPicPr>
        <xdr:blipFill>
          <a:blip r:embed="rId2"/>
          <a:stretch>
            <a:fillRect/>
          </a:stretch>
        </xdr:blipFill>
        <xdr:spPr>
          <a:xfrm>
            <a:off x="2198" y="1198"/>
            <a:ext cx="10336" cy="1274"/>
          </a:xfrm>
          <a:prstGeom prst="rect">
            <a:avLst/>
          </a:prstGeom>
          <a:noFill/>
          <a:ln w="9525" cmpd="sng">
            <a:noFill/>
          </a:ln>
        </xdr:spPr>
      </xdr:pic>
      <xdr:sp>
        <xdr:nvSpPr>
          <xdr:cNvPr id="5" name="Rectangle 8"/>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6" name="Rectangle 9"/>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161925</xdr:rowOff>
    </xdr:from>
    <xdr:to>
      <xdr:col>2</xdr:col>
      <xdr:colOff>533400</xdr:colOff>
      <xdr:row>6</xdr:row>
      <xdr:rowOff>85725</xdr:rowOff>
    </xdr:to>
    <xdr:grpSp>
      <xdr:nvGrpSpPr>
        <xdr:cNvPr id="1" name="Group 3"/>
        <xdr:cNvGrpSpPr>
          <a:grpSpLocks noChangeAspect="1"/>
        </xdr:cNvGrpSpPr>
      </xdr:nvGrpSpPr>
      <xdr:grpSpPr>
        <a:xfrm>
          <a:off x="0" y="161925"/>
          <a:ext cx="876300" cy="76200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28575</xdr:rowOff>
    </xdr:from>
    <xdr:to>
      <xdr:col>1</xdr:col>
      <xdr:colOff>371475</xdr:colOff>
      <xdr:row>5</xdr:row>
      <xdr:rowOff>142875</xdr:rowOff>
    </xdr:to>
    <xdr:grpSp>
      <xdr:nvGrpSpPr>
        <xdr:cNvPr id="1" name="Group 3"/>
        <xdr:cNvGrpSpPr>
          <a:grpSpLocks noChangeAspect="1"/>
        </xdr:cNvGrpSpPr>
      </xdr:nvGrpSpPr>
      <xdr:grpSpPr>
        <a:xfrm>
          <a:off x="76200" y="28575"/>
          <a:ext cx="1057275" cy="1162050"/>
          <a:chOff x="2198" y="1050"/>
          <a:chExt cx="10341" cy="1452"/>
        </a:xfrm>
        <a:solidFill>
          <a:srgbClr val="FFFFFF"/>
        </a:solidFill>
      </xdr:grpSpPr>
      <xdr:sp>
        <xdr:nvSpPr>
          <xdr:cNvPr id="2" name="AutoShape 4"/>
          <xdr:cNvSpPr>
            <a:spLocks noChangeAspect="1"/>
          </xdr:cNvSpPr>
        </xdr:nvSpPr>
        <xdr:spPr>
          <a:xfrm>
            <a:off x="2198" y="1050"/>
            <a:ext cx="10341" cy="1452"/>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pic>
        <xdr:nvPicPr>
          <xdr:cNvPr id="3" name="Picture 5" descr="pageindex"/>
          <xdr:cNvPicPr preferRelativeResize="1">
            <a:picLocks noChangeAspect="1"/>
          </xdr:cNvPicPr>
        </xdr:nvPicPr>
        <xdr:blipFill>
          <a:blip r:embed="rId1"/>
          <a:stretch>
            <a:fillRect/>
          </a:stretch>
        </xdr:blipFill>
        <xdr:spPr>
          <a:xfrm>
            <a:off x="2198" y="1198"/>
            <a:ext cx="10336" cy="1274"/>
          </a:xfrm>
          <a:prstGeom prst="rect">
            <a:avLst/>
          </a:prstGeom>
          <a:noFill/>
          <a:ln w="9525" cmpd="sng">
            <a:noFill/>
          </a:ln>
        </xdr:spPr>
      </xdr:pic>
      <xdr:sp>
        <xdr:nvSpPr>
          <xdr:cNvPr id="4" name="Rectangle 6"/>
          <xdr:cNvSpPr>
            <a:spLocks/>
          </xdr:cNvSpPr>
        </xdr:nvSpPr>
        <xdr:spPr>
          <a:xfrm>
            <a:off x="2198" y="1976"/>
            <a:ext cx="10341" cy="526"/>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xdr:nvSpPr>
          <xdr:cNvPr id="5" name="Rectangle 7"/>
          <xdr:cNvSpPr>
            <a:spLocks/>
          </xdr:cNvSpPr>
        </xdr:nvSpPr>
        <xdr:spPr>
          <a:xfrm>
            <a:off x="2198" y="1050"/>
            <a:ext cx="10341" cy="222"/>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0</xdr:row>
      <xdr:rowOff>19050</xdr:rowOff>
    </xdr:from>
    <xdr:to>
      <xdr:col>1</xdr:col>
      <xdr:colOff>695325</xdr:colOff>
      <xdr:row>3</xdr:row>
      <xdr:rowOff>19050</xdr:rowOff>
    </xdr:to>
    <xdr:pic>
      <xdr:nvPicPr>
        <xdr:cNvPr id="1" name="Picture 73" descr="MC900391080[1]"/>
        <xdr:cNvPicPr preferRelativeResize="1">
          <a:picLocks noChangeAspect="1"/>
        </xdr:cNvPicPr>
      </xdr:nvPicPr>
      <xdr:blipFill>
        <a:blip r:embed="rId1"/>
        <a:stretch>
          <a:fillRect/>
        </a:stretch>
      </xdr:blipFill>
      <xdr:spPr>
        <a:xfrm>
          <a:off x="228600" y="19050"/>
          <a:ext cx="666750" cy="6191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476250</xdr:colOff>
      <xdr:row>1</xdr:row>
      <xdr:rowOff>457200</xdr:rowOff>
    </xdr:to>
    <xdr:pic>
      <xdr:nvPicPr>
        <xdr:cNvPr id="1" name="Picture 1" descr="j0240719"/>
        <xdr:cNvPicPr preferRelativeResize="1">
          <a:picLocks noChangeAspect="1"/>
        </xdr:cNvPicPr>
      </xdr:nvPicPr>
      <xdr:blipFill>
        <a:blip r:embed="rId1"/>
        <a:stretch>
          <a:fillRect/>
        </a:stretch>
      </xdr:blipFill>
      <xdr:spPr>
        <a:xfrm>
          <a:off x="0" y="0"/>
          <a:ext cx="476250" cy="7524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1</xdr:col>
      <xdr:colOff>219075</xdr:colOff>
      <xdr:row>4</xdr:row>
      <xdr:rowOff>9525</xdr:rowOff>
    </xdr:to>
    <xdr:pic>
      <xdr:nvPicPr>
        <xdr:cNvPr id="1" name="Picture 1" descr="MC900241319[1]"/>
        <xdr:cNvPicPr preferRelativeResize="1">
          <a:picLocks noChangeAspect="1"/>
        </xdr:cNvPicPr>
      </xdr:nvPicPr>
      <xdr:blipFill>
        <a:blip r:embed="rId1"/>
        <a:stretch>
          <a:fillRect/>
        </a:stretch>
      </xdr:blipFill>
      <xdr:spPr>
        <a:xfrm>
          <a:off x="0" y="38100"/>
          <a:ext cx="714375" cy="8191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28575</xdr:colOff>
      <xdr:row>0</xdr:row>
      <xdr:rowOff>9525</xdr:rowOff>
    </xdr:from>
    <xdr:to>
      <xdr:col>1</xdr:col>
      <xdr:colOff>314325</xdr:colOff>
      <xdr:row>3</xdr:row>
      <xdr:rowOff>123825</xdr:rowOff>
    </xdr:to>
    <xdr:pic>
      <xdr:nvPicPr>
        <xdr:cNvPr id="1" name="Picture 42" descr="MC900287099[1]"/>
        <xdr:cNvPicPr preferRelativeResize="1">
          <a:picLocks noChangeAspect="1"/>
        </xdr:cNvPicPr>
      </xdr:nvPicPr>
      <xdr:blipFill>
        <a:blip r:embed="rId1"/>
        <a:stretch>
          <a:fillRect/>
        </a:stretch>
      </xdr:blipFill>
      <xdr:spPr>
        <a:xfrm>
          <a:off x="28575" y="9525"/>
          <a:ext cx="781050" cy="80010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76200</xdr:colOff>
      <xdr:row>0</xdr:row>
      <xdr:rowOff>19050</xdr:rowOff>
    </xdr:from>
    <xdr:to>
      <xdr:col>1</xdr:col>
      <xdr:colOff>66675</xdr:colOff>
      <xdr:row>4</xdr:row>
      <xdr:rowOff>123825</xdr:rowOff>
    </xdr:to>
    <xdr:pic>
      <xdr:nvPicPr>
        <xdr:cNvPr id="1" name="Picture 2" descr="MC900287095[1]"/>
        <xdr:cNvPicPr preferRelativeResize="1">
          <a:picLocks noChangeAspect="1"/>
        </xdr:cNvPicPr>
      </xdr:nvPicPr>
      <xdr:blipFill>
        <a:blip r:embed="rId1"/>
        <a:stretch>
          <a:fillRect/>
        </a:stretch>
      </xdr:blipFill>
      <xdr:spPr>
        <a:xfrm>
          <a:off x="76200" y="19050"/>
          <a:ext cx="485775"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6.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Feuil1">
    <tabColor indexed="53"/>
  </sheetPr>
  <dimension ref="A2:L29"/>
  <sheetViews>
    <sheetView showGridLines="0" zoomScalePageLayoutView="0" workbookViewId="0" topLeftCell="A25">
      <selection activeCell="P59" sqref="P59"/>
    </sheetView>
  </sheetViews>
  <sheetFormatPr defaultColWidth="11.421875" defaultRowHeight="12.75"/>
  <cols>
    <col min="2" max="2" width="3.28125" style="0" customWidth="1"/>
    <col min="5" max="5" width="6.57421875" style="0" customWidth="1"/>
    <col min="12" max="12" width="12.8515625" style="0" customWidth="1"/>
  </cols>
  <sheetData>
    <row r="1" ht="9" customHeight="1"/>
    <row r="2" spans="1:12" ht="26.25">
      <c r="A2" s="186" t="s">
        <v>1192</v>
      </c>
      <c r="B2" s="186"/>
      <c r="C2" s="186"/>
      <c r="D2" s="186"/>
      <c r="E2" s="186"/>
      <c r="F2" s="186"/>
      <c r="G2" s="186"/>
      <c r="H2" s="186"/>
      <c r="I2" s="186"/>
      <c r="J2" s="186"/>
      <c r="K2" s="186"/>
      <c r="L2" s="186"/>
    </row>
    <row r="3" spans="1:12" ht="24" customHeight="1">
      <c r="A3" s="187" t="s">
        <v>2</v>
      </c>
      <c r="B3" s="187"/>
      <c r="C3" s="187"/>
      <c r="D3" s="187"/>
      <c r="E3" s="187"/>
      <c r="F3" s="187"/>
      <c r="G3" s="187"/>
      <c r="H3" s="187"/>
      <c r="I3" s="187"/>
      <c r="J3" s="187"/>
      <c r="K3" s="187"/>
      <c r="L3" s="187"/>
    </row>
    <row r="4" spans="2:11" ht="18">
      <c r="B4" s="183" t="s">
        <v>163</v>
      </c>
      <c r="C4" s="183"/>
      <c r="D4" s="183"/>
      <c r="E4" s="183"/>
      <c r="F4" s="183"/>
      <c r="G4" s="183"/>
      <c r="H4" s="183"/>
      <c r="I4" s="183"/>
      <c r="J4" s="183"/>
      <c r="K4" s="183"/>
    </row>
    <row r="7" spans="1:12" ht="18">
      <c r="A7" s="184" t="s">
        <v>394</v>
      </c>
      <c r="B7" s="184"/>
      <c r="C7" s="184"/>
      <c r="D7" s="184"/>
      <c r="E7" s="184"/>
      <c r="F7" s="184"/>
      <c r="G7" s="184"/>
      <c r="H7" s="184"/>
      <c r="I7" s="184"/>
      <c r="J7" s="184"/>
      <c r="K7" s="184"/>
      <c r="L7" s="184"/>
    </row>
    <row r="8" spans="1:12" ht="18">
      <c r="A8" s="184" t="s">
        <v>179</v>
      </c>
      <c r="B8" s="184"/>
      <c r="C8" s="184"/>
      <c r="D8" s="184"/>
      <c r="E8" s="184"/>
      <c r="F8" s="184"/>
      <c r="G8" s="184"/>
      <c r="H8" s="184"/>
      <c r="I8" s="184"/>
      <c r="J8" s="184"/>
      <c r="K8" s="184"/>
      <c r="L8" s="184"/>
    </row>
    <row r="9" spans="1:2" ht="15">
      <c r="A9" s="1"/>
      <c r="B9" s="1"/>
    </row>
    <row r="10" spans="1:12" ht="18">
      <c r="A10" s="184" t="s">
        <v>954</v>
      </c>
      <c r="B10" s="184"/>
      <c r="C10" s="184"/>
      <c r="D10" s="184"/>
      <c r="E10" s="184"/>
      <c r="F10" s="184"/>
      <c r="G10" s="184"/>
      <c r="H10" s="184"/>
      <c r="I10" s="184"/>
      <c r="J10" s="184"/>
      <c r="K10" s="184"/>
      <c r="L10" s="184"/>
    </row>
    <row r="11" spans="1:12" ht="18">
      <c r="A11" s="184" t="s">
        <v>180</v>
      </c>
      <c r="B11" s="184"/>
      <c r="C11" s="184"/>
      <c r="D11" s="184"/>
      <c r="E11" s="184"/>
      <c r="F11" s="184"/>
      <c r="G11" s="184"/>
      <c r="H11" s="184"/>
      <c r="I11" s="184"/>
      <c r="J11" s="184"/>
      <c r="K11" s="184"/>
      <c r="L11" s="184"/>
    </row>
    <row r="12" spans="1:12" ht="18">
      <c r="A12" s="2"/>
      <c r="B12" s="2"/>
      <c r="C12" s="2"/>
      <c r="D12" s="2"/>
      <c r="E12" s="2"/>
      <c r="F12" s="2"/>
      <c r="G12" s="2"/>
      <c r="H12" s="2"/>
      <c r="I12" s="2"/>
      <c r="J12" s="2"/>
      <c r="K12" s="2"/>
      <c r="L12" s="2"/>
    </row>
    <row r="13" spans="1:12" ht="18">
      <c r="A13" s="183" t="s">
        <v>413</v>
      </c>
      <c r="B13" s="190"/>
      <c r="C13" s="190"/>
      <c r="D13" s="190"/>
      <c r="E13" s="190"/>
      <c r="F13" s="190"/>
      <c r="G13" s="190"/>
      <c r="H13" s="190"/>
      <c r="I13" s="190"/>
      <c r="J13" s="190"/>
      <c r="K13" s="191"/>
      <c r="L13" s="15"/>
    </row>
    <row r="14" spans="1:12" ht="18">
      <c r="A14" s="188" t="s">
        <v>418</v>
      </c>
      <c r="B14" s="188"/>
      <c r="C14" s="188"/>
      <c r="D14" s="188"/>
      <c r="E14" s="188"/>
      <c r="F14" s="188"/>
      <c r="G14" s="188"/>
      <c r="H14" s="188"/>
      <c r="I14" s="188"/>
      <c r="J14" s="188"/>
      <c r="K14" s="188"/>
      <c r="L14" s="36"/>
    </row>
    <row r="15" spans="1:12" ht="15.75">
      <c r="A15" s="192" t="s">
        <v>183</v>
      </c>
      <c r="B15" s="192"/>
      <c r="C15" s="192"/>
      <c r="D15" s="192"/>
      <c r="E15" s="192"/>
      <c r="F15" s="192"/>
      <c r="G15" s="192"/>
      <c r="H15" s="192"/>
      <c r="I15" s="192"/>
      <c r="J15" s="192"/>
      <c r="K15" s="192"/>
      <c r="L15" s="192"/>
    </row>
    <row r="16" spans="1:12" ht="15.75">
      <c r="A16" s="192" t="s">
        <v>184</v>
      </c>
      <c r="B16" s="192"/>
      <c r="C16" s="192"/>
      <c r="D16" s="192"/>
      <c r="E16" s="192"/>
      <c r="F16" s="192"/>
      <c r="G16" s="192"/>
      <c r="H16" s="192"/>
      <c r="I16" s="192"/>
      <c r="J16" s="192"/>
      <c r="K16" s="192"/>
      <c r="L16" s="192"/>
    </row>
    <row r="17" spans="1:2" ht="15">
      <c r="A17" s="1"/>
      <c r="B17" s="1"/>
    </row>
    <row r="18" spans="1:12" ht="18">
      <c r="A18" s="184" t="s">
        <v>177</v>
      </c>
      <c r="B18" s="184"/>
      <c r="C18" s="184"/>
      <c r="D18" s="184"/>
      <c r="E18" s="184"/>
      <c r="F18" s="184"/>
      <c r="G18" s="184"/>
      <c r="H18" s="184"/>
      <c r="I18" s="184"/>
      <c r="J18" s="184"/>
      <c r="K18" s="184"/>
      <c r="L18" s="184"/>
    </row>
    <row r="19" ht="15.75">
      <c r="G19" s="139" t="s">
        <v>178</v>
      </c>
    </row>
    <row r="22" spans="1:12" ht="12.75">
      <c r="A22" s="4"/>
      <c r="B22" s="4"/>
      <c r="C22" s="4"/>
      <c r="D22" s="4"/>
      <c r="E22" s="4"/>
      <c r="F22" s="4"/>
      <c r="G22" s="4"/>
      <c r="H22" s="4"/>
      <c r="I22" s="4"/>
      <c r="J22" s="4"/>
      <c r="K22" s="4"/>
      <c r="L22" s="4"/>
    </row>
    <row r="23" spans="1:12" ht="15.75" customHeight="1">
      <c r="A23" s="185" t="s">
        <v>1193</v>
      </c>
      <c r="B23" s="185"/>
      <c r="C23" s="185"/>
      <c r="D23" s="185"/>
      <c r="E23" s="185"/>
      <c r="F23" s="185"/>
      <c r="G23" s="185"/>
      <c r="H23" s="185"/>
      <c r="I23" s="185"/>
      <c r="J23" s="185"/>
      <c r="K23" s="185"/>
      <c r="L23" s="185"/>
    </row>
    <row r="24" spans="1:12" ht="24" customHeight="1">
      <c r="A24" s="185"/>
      <c r="B24" s="185"/>
      <c r="C24" s="185"/>
      <c r="D24" s="185"/>
      <c r="E24" s="185"/>
      <c r="F24" s="185"/>
      <c r="G24" s="185"/>
      <c r="H24" s="185"/>
      <c r="I24" s="185"/>
      <c r="J24" s="185"/>
      <c r="K24" s="185"/>
      <c r="L24" s="185"/>
    </row>
    <row r="25" spans="1:12" ht="15.75">
      <c r="A25" s="4"/>
      <c r="B25" s="4"/>
      <c r="C25" s="5"/>
      <c r="D25" s="4"/>
      <c r="E25" s="4"/>
      <c r="F25" s="3"/>
      <c r="G25" s="4"/>
      <c r="H25" s="4"/>
      <c r="I25" s="4"/>
      <c r="J25" s="4"/>
      <c r="K25" s="4"/>
      <c r="L25" s="4"/>
    </row>
    <row r="26" spans="1:12" ht="12.75">
      <c r="A26" s="4"/>
      <c r="B26" s="4"/>
      <c r="C26" s="4"/>
      <c r="D26" s="4"/>
      <c r="E26" s="4"/>
      <c r="F26" s="4"/>
      <c r="G26" s="4"/>
      <c r="H26" s="4"/>
      <c r="I26" s="4"/>
      <c r="J26" s="4"/>
      <c r="K26" s="4"/>
      <c r="L26" s="4"/>
    </row>
    <row r="27" spans="1:12" ht="15">
      <c r="A27" s="4"/>
      <c r="B27" s="189"/>
      <c r="C27" s="189"/>
      <c r="D27" s="189"/>
      <c r="E27" s="189"/>
      <c r="F27" s="189"/>
      <c r="G27" s="189"/>
      <c r="H27" s="189"/>
      <c r="I27" s="189"/>
      <c r="J27" s="189"/>
      <c r="K27" s="189"/>
      <c r="L27" s="4"/>
    </row>
    <row r="28" spans="1:12" ht="12.75">
      <c r="A28" s="4"/>
      <c r="B28" s="4"/>
      <c r="C28" s="4"/>
      <c r="D28" s="4"/>
      <c r="E28" s="4"/>
      <c r="F28" s="4"/>
      <c r="G28" s="4"/>
      <c r="H28" s="4"/>
      <c r="I28" s="4"/>
      <c r="J28" s="4"/>
      <c r="K28" s="4"/>
      <c r="L28" s="4"/>
    </row>
    <row r="29" spans="1:12" ht="12.75">
      <c r="A29" s="4"/>
      <c r="B29" s="4"/>
      <c r="C29" s="4"/>
      <c r="D29" s="4"/>
      <c r="E29" s="4"/>
      <c r="F29" s="4"/>
      <c r="G29" s="4"/>
      <c r="H29" s="4"/>
      <c r="I29" s="4"/>
      <c r="J29" s="4"/>
      <c r="K29" s="4"/>
      <c r="L29" s="4"/>
    </row>
  </sheetData>
  <sheetProtection password="CA09" sheet="1" objects="1" scenarios="1"/>
  <mergeCells count="14">
    <mergeCell ref="B27:K27"/>
    <mergeCell ref="A13:K13"/>
    <mergeCell ref="A15:L15"/>
    <mergeCell ref="A16:L16"/>
    <mergeCell ref="A18:L18"/>
    <mergeCell ref="B4:K4"/>
    <mergeCell ref="A7:L7"/>
    <mergeCell ref="A23:L24"/>
    <mergeCell ref="A2:L2"/>
    <mergeCell ref="A3:L3"/>
    <mergeCell ref="A8:L8"/>
    <mergeCell ref="A14:K14"/>
    <mergeCell ref="A10:L10"/>
    <mergeCell ref="A11:L11"/>
  </mergeCells>
  <hyperlinks>
    <hyperlink ref="G19" location="Menu!C1" tooltip="Menu" display="MENU"/>
  </hyperlinks>
  <printOptions horizontalCentered="1"/>
  <pageMargins left="0.7086614173228347" right="0.7874015748031497" top="0.984251968503937" bottom="0.984251968503937" header="0.5118110236220472" footer="0.5118110236220472"/>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Feuil9">
    <tabColor indexed="42"/>
  </sheetPr>
  <dimension ref="A1:C108"/>
  <sheetViews>
    <sheetView showGridLines="0" zoomScalePageLayoutView="0" workbookViewId="0" topLeftCell="A1">
      <selection activeCell="C11" sqref="C11"/>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185</v>
      </c>
      <c r="B1" s="249"/>
      <c r="C1" s="249"/>
    </row>
    <row r="2" spans="1:3" ht="40.5" customHeight="1">
      <c r="A2" s="254" t="s">
        <v>251</v>
      </c>
      <c r="B2" s="255"/>
      <c r="C2" s="255"/>
    </row>
    <row r="3" spans="1:3" ht="18">
      <c r="A3" s="29"/>
      <c r="B3" s="29"/>
      <c r="C3" s="29"/>
    </row>
    <row r="5" spans="1:2" ht="12.75">
      <c r="A5" s="27" t="s">
        <v>203</v>
      </c>
      <c r="B5" s="28" t="s">
        <v>422</v>
      </c>
    </row>
    <row r="6" spans="1:2" ht="12.75">
      <c r="A6" s="27"/>
      <c r="B6" s="28" t="s">
        <v>223</v>
      </c>
    </row>
    <row r="7" spans="1:2" ht="12.75">
      <c r="A7" s="27"/>
      <c r="B7" s="28" t="s">
        <v>184</v>
      </c>
    </row>
    <row r="9" spans="1:3" ht="19.5" customHeight="1">
      <c r="A9" s="18" t="s">
        <v>341</v>
      </c>
      <c r="B9" s="14"/>
      <c r="C9" s="14"/>
    </row>
    <row r="11" spans="2:3" ht="16.5" customHeight="1">
      <c r="B11" s="12" t="s">
        <v>224</v>
      </c>
      <c r="C11" s="34"/>
    </row>
    <row r="12" ht="16.5" customHeight="1">
      <c r="B12" s="17" t="s">
        <v>187</v>
      </c>
    </row>
    <row r="13" ht="23.25" customHeight="1">
      <c r="B13" s="48" t="s">
        <v>978</v>
      </c>
    </row>
    <row r="14" spans="2:3" ht="16.5" customHeight="1">
      <c r="B14" s="12" t="s">
        <v>104</v>
      </c>
      <c r="C14" s="34"/>
    </row>
    <row r="15" ht="16.5" customHeight="1">
      <c r="B15" s="17" t="s">
        <v>187</v>
      </c>
    </row>
    <row r="16" spans="2:3" ht="30" customHeight="1">
      <c r="B16" s="31" t="s">
        <v>254</v>
      </c>
      <c r="C16" s="34"/>
    </row>
    <row r="17" ht="16.5" customHeight="1">
      <c r="B17" s="17" t="s">
        <v>187</v>
      </c>
    </row>
    <row r="18" spans="2:3" ht="30" customHeight="1">
      <c r="B18" s="31" t="s">
        <v>255</v>
      </c>
      <c r="C18" s="34"/>
    </row>
    <row r="19" ht="16.5" customHeight="1">
      <c r="B19" s="17" t="s">
        <v>187</v>
      </c>
    </row>
    <row r="20" spans="2:3" ht="28.5" customHeight="1">
      <c r="B20" s="31" t="s">
        <v>256</v>
      </c>
      <c r="C20" s="34"/>
    </row>
    <row r="21" ht="16.5" customHeight="1">
      <c r="B21" s="17" t="s">
        <v>187</v>
      </c>
    </row>
    <row r="22" spans="2:3" ht="30" customHeight="1">
      <c r="B22" s="31" t="s">
        <v>980</v>
      </c>
      <c r="C22" s="34"/>
    </row>
    <row r="23" ht="16.5" customHeight="1">
      <c r="B23" s="17" t="s">
        <v>187</v>
      </c>
    </row>
    <row r="24" spans="2:3" ht="30" customHeight="1">
      <c r="B24" s="31" t="s">
        <v>257</v>
      </c>
      <c r="C24" s="34"/>
    </row>
    <row r="25" ht="16.5" customHeight="1">
      <c r="B25" s="17" t="s">
        <v>187</v>
      </c>
    </row>
    <row r="26" ht="16.5" customHeight="1">
      <c r="B26" s="32" t="s">
        <v>258</v>
      </c>
    </row>
    <row r="27" spans="2:3" ht="16.5" customHeight="1">
      <c r="B27" s="12" t="s">
        <v>259</v>
      </c>
      <c r="C27" s="34"/>
    </row>
    <row r="28" ht="16.5" customHeight="1">
      <c r="B28" s="17" t="s">
        <v>187</v>
      </c>
    </row>
    <row r="29" spans="2:3" ht="16.5" customHeight="1">
      <c r="B29" s="12" t="s">
        <v>1187</v>
      </c>
      <c r="C29" s="34"/>
    </row>
    <row r="30" ht="16.5" customHeight="1">
      <c r="B30" s="17" t="s">
        <v>187</v>
      </c>
    </row>
    <row r="31" spans="2:3" ht="16.5" customHeight="1">
      <c r="B31" s="12" t="s">
        <v>1188</v>
      </c>
      <c r="C31" s="34"/>
    </row>
    <row r="32" ht="16.5" customHeight="1">
      <c r="B32" s="17" t="s">
        <v>187</v>
      </c>
    </row>
    <row r="33" spans="2:3" ht="16.5" customHeight="1">
      <c r="B33" s="12" t="s">
        <v>260</v>
      </c>
      <c r="C33" s="34"/>
    </row>
    <row r="34" ht="16.5" customHeight="1">
      <c r="B34" s="17" t="s">
        <v>187</v>
      </c>
    </row>
    <row r="35" spans="2:3" ht="16.5" customHeight="1">
      <c r="B35" s="12" t="s">
        <v>366</v>
      </c>
      <c r="C35" s="34"/>
    </row>
    <row r="36" ht="16.5" customHeight="1">
      <c r="B36" s="17" t="s">
        <v>187</v>
      </c>
    </row>
    <row r="37" ht="24.75" customHeight="1"/>
    <row r="38" spans="1:3" ht="19.5" customHeight="1">
      <c r="A38" s="18" t="s">
        <v>253</v>
      </c>
      <c r="B38" s="14"/>
      <c r="C38" s="14"/>
    </row>
    <row r="40" spans="2:3" ht="16.5" customHeight="1">
      <c r="B40" s="31" t="s">
        <v>261</v>
      </c>
      <c r="C40" s="34"/>
    </row>
    <row r="41" ht="16.5" customHeight="1">
      <c r="B41" s="17" t="s">
        <v>187</v>
      </c>
    </row>
    <row r="42" spans="2:3" ht="16.5" customHeight="1">
      <c r="B42" s="19" t="s">
        <v>1189</v>
      </c>
      <c r="C42" s="153"/>
    </row>
    <row r="43" ht="16.5" customHeight="1">
      <c r="B43" s="19"/>
    </row>
    <row r="44" spans="2:3" ht="30" customHeight="1">
      <c r="B44" s="31" t="s">
        <v>263</v>
      </c>
      <c r="C44" s="34"/>
    </row>
    <row r="45" ht="16.5" customHeight="1">
      <c r="B45" s="17" t="s">
        <v>187</v>
      </c>
    </row>
    <row r="46" spans="2:3" ht="16.5" customHeight="1">
      <c r="B46" s="31" t="s">
        <v>264</v>
      </c>
      <c r="C46" s="34"/>
    </row>
    <row r="47" ht="16.5" customHeight="1">
      <c r="B47" s="17" t="s">
        <v>187</v>
      </c>
    </row>
    <row r="48" spans="2:3" ht="16.5" customHeight="1">
      <c r="B48" s="31" t="s">
        <v>390</v>
      </c>
      <c r="C48" s="34"/>
    </row>
    <row r="49" ht="16.5" customHeight="1">
      <c r="B49" s="17" t="s">
        <v>187</v>
      </c>
    </row>
    <row r="50" spans="2:3" ht="30" customHeight="1">
      <c r="B50" s="31" t="s">
        <v>265</v>
      </c>
      <c r="C50" s="34"/>
    </row>
    <row r="51" ht="16.5" customHeight="1">
      <c r="B51" s="17" t="s">
        <v>187</v>
      </c>
    </row>
    <row r="52" spans="2:3" ht="16.5" customHeight="1">
      <c r="B52" s="31" t="s">
        <v>266</v>
      </c>
      <c r="C52" s="34"/>
    </row>
    <row r="53" ht="16.5" customHeight="1">
      <c r="B53" s="17" t="s">
        <v>187</v>
      </c>
    </row>
    <row r="54" spans="1:3" s="52" customFormat="1" ht="16.5" customHeight="1">
      <c r="A54" s="49"/>
      <c r="B54" s="31" t="s">
        <v>1114</v>
      </c>
      <c r="C54" s="34"/>
    </row>
    <row r="55" spans="1:2" ht="16.5" customHeight="1">
      <c r="A55" s="17"/>
      <c r="B55" s="17" t="s">
        <v>187</v>
      </c>
    </row>
    <row r="56" spans="1:3" ht="16.5" customHeight="1">
      <c r="A56" s="17"/>
      <c r="B56" s="12" t="s">
        <v>350</v>
      </c>
      <c r="C56" s="34"/>
    </row>
    <row r="57" spans="1:2" ht="16.5" customHeight="1">
      <c r="A57" s="17"/>
      <c r="B57" s="17" t="s">
        <v>187</v>
      </c>
    </row>
    <row r="58" spans="1:3" ht="16.5" customHeight="1">
      <c r="A58" s="17"/>
      <c r="B58" s="12" t="s">
        <v>1117</v>
      </c>
      <c r="C58" s="34"/>
    </row>
    <row r="59" spans="1:2" ht="16.5" customHeight="1">
      <c r="A59" s="17"/>
      <c r="B59" s="17" t="s">
        <v>187</v>
      </c>
    </row>
    <row r="60" spans="1:3" ht="16.5" customHeight="1">
      <c r="A60" s="17"/>
      <c r="B60" s="12" t="s">
        <v>1116</v>
      </c>
      <c r="C60" s="34"/>
    </row>
    <row r="61" spans="1:2" ht="16.5" customHeight="1">
      <c r="A61" s="17"/>
      <c r="B61" s="17" t="s">
        <v>187</v>
      </c>
    </row>
    <row r="62" spans="1:3" ht="16.5" customHeight="1">
      <c r="A62" s="17"/>
      <c r="B62" s="12" t="s">
        <v>351</v>
      </c>
      <c r="C62" s="34"/>
    </row>
    <row r="63" ht="16.5" customHeight="1">
      <c r="B63" s="17" t="s">
        <v>187</v>
      </c>
    </row>
    <row r="64" ht="24.75" customHeight="1"/>
    <row r="65" spans="1:3" ht="19.5" customHeight="1">
      <c r="A65" s="18" t="s">
        <v>353</v>
      </c>
      <c r="B65" s="14"/>
      <c r="C65" s="14"/>
    </row>
    <row r="66" ht="12.75" customHeight="1"/>
    <row r="67" spans="2:3" ht="30" customHeight="1">
      <c r="B67" s="31" t="s">
        <v>354</v>
      </c>
      <c r="C67" s="34"/>
    </row>
    <row r="68" ht="16.5" customHeight="1">
      <c r="B68" s="17" t="s">
        <v>187</v>
      </c>
    </row>
    <row r="69" ht="16.5" customHeight="1">
      <c r="B69" s="32" t="s">
        <v>262</v>
      </c>
    </row>
    <row r="70" spans="2:3" ht="16.5" customHeight="1">
      <c r="B70" s="12" t="s">
        <v>355</v>
      </c>
      <c r="C70" s="34"/>
    </row>
    <row r="71" ht="16.5" customHeight="1">
      <c r="B71" s="17" t="s">
        <v>187</v>
      </c>
    </row>
    <row r="72" spans="2:3" ht="16.5" customHeight="1">
      <c r="B72" s="12" t="s">
        <v>356</v>
      </c>
      <c r="C72" s="34"/>
    </row>
    <row r="73" ht="16.5" customHeight="1">
      <c r="B73" s="17" t="s">
        <v>187</v>
      </c>
    </row>
    <row r="74" spans="2:3" ht="30" customHeight="1">
      <c r="B74" s="31" t="s">
        <v>381</v>
      </c>
      <c r="C74" s="34"/>
    </row>
    <row r="75" ht="16.5" customHeight="1">
      <c r="B75" s="17" t="s">
        <v>187</v>
      </c>
    </row>
    <row r="76" ht="24.75" customHeight="1"/>
    <row r="77" spans="1:3" ht="19.5" customHeight="1">
      <c r="A77" s="18" t="s">
        <v>352</v>
      </c>
      <c r="B77" s="14"/>
      <c r="C77" s="14"/>
    </row>
    <row r="78" ht="12.75" customHeight="1"/>
    <row r="79" spans="2:3" ht="16.5" customHeight="1">
      <c r="B79" s="31" t="s">
        <v>981</v>
      </c>
      <c r="C79" s="34"/>
    </row>
    <row r="80" ht="16.5" customHeight="1">
      <c r="B80" s="17" t="s">
        <v>187</v>
      </c>
    </row>
    <row r="81" ht="20.25" customHeight="1">
      <c r="B81" s="33" t="s">
        <v>433</v>
      </c>
    </row>
    <row r="82" spans="2:3" ht="16.5" customHeight="1">
      <c r="B82" s="31" t="s">
        <v>357</v>
      </c>
      <c r="C82" s="34"/>
    </row>
    <row r="83" ht="16.5" customHeight="1">
      <c r="B83" s="17" t="s">
        <v>187</v>
      </c>
    </row>
    <row r="84" spans="2:3" ht="16.5" customHeight="1">
      <c r="B84" s="31" t="s">
        <v>359</v>
      </c>
      <c r="C84" s="34"/>
    </row>
    <row r="85" ht="16.5" customHeight="1">
      <c r="B85" s="17" t="s">
        <v>187</v>
      </c>
    </row>
    <row r="86" spans="2:3" ht="16.5" customHeight="1">
      <c r="B86" s="31" t="s">
        <v>360</v>
      </c>
      <c r="C86" s="34"/>
    </row>
    <row r="87" ht="16.5" customHeight="1">
      <c r="B87" s="17" t="s">
        <v>187</v>
      </c>
    </row>
    <row r="88" spans="2:3" ht="16.5" customHeight="1">
      <c r="B88" s="31" t="s">
        <v>361</v>
      </c>
      <c r="C88" s="34"/>
    </row>
    <row r="89" ht="16.5" customHeight="1">
      <c r="B89" s="17" t="s">
        <v>187</v>
      </c>
    </row>
    <row r="90" spans="2:3" ht="45" customHeight="1">
      <c r="B90" s="31" t="s">
        <v>1190</v>
      </c>
      <c r="C90" s="34"/>
    </row>
    <row r="91" ht="16.5" customHeight="1">
      <c r="B91" s="17" t="s">
        <v>187</v>
      </c>
    </row>
    <row r="92" spans="2:3" ht="16.5" customHeight="1">
      <c r="B92" s="31" t="s">
        <v>1191</v>
      </c>
      <c r="C92" s="34"/>
    </row>
    <row r="93" ht="16.5" customHeight="1">
      <c r="B93" s="17" t="s">
        <v>187</v>
      </c>
    </row>
    <row r="94" spans="2:3" ht="16.5" customHeight="1">
      <c r="B94" s="31" t="s">
        <v>226</v>
      </c>
      <c r="C94" s="34"/>
    </row>
    <row r="95" ht="16.5" customHeight="1">
      <c r="B95" s="17" t="s">
        <v>187</v>
      </c>
    </row>
    <row r="96" spans="2:3" ht="16.5" customHeight="1">
      <c r="B96" s="31" t="s">
        <v>225</v>
      </c>
      <c r="C96" s="34"/>
    </row>
    <row r="97" ht="16.5" customHeight="1">
      <c r="B97" s="17" t="s">
        <v>187</v>
      </c>
    </row>
    <row r="98" spans="2:3" ht="16.5" customHeight="1">
      <c r="B98" s="31" t="s">
        <v>358</v>
      </c>
      <c r="C98" s="34"/>
    </row>
    <row r="99" ht="16.5" customHeight="1">
      <c r="B99" s="17" t="s">
        <v>187</v>
      </c>
    </row>
    <row r="100" spans="2:3" ht="16.5" customHeight="1">
      <c r="B100" s="31" t="s">
        <v>227</v>
      </c>
      <c r="C100" s="34"/>
    </row>
    <row r="101" ht="16.5" customHeight="1">
      <c r="B101" s="17" t="s">
        <v>187</v>
      </c>
    </row>
    <row r="102" spans="2:3" ht="16.5" customHeight="1">
      <c r="B102" s="31" t="s">
        <v>362</v>
      </c>
      <c r="C102" s="34"/>
    </row>
    <row r="103" ht="16.5" customHeight="1">
      <c r="B103" s="17" t="s">
        <v>187</v>
      </c>
    </row>
    <row r="106" ht="15">
      <c r="B106" s="77" t="s">
        <v>178</v>
      </c>
    </row>
    <row r="107" ht="12.75">
      <c r="B107" s="26"/>
    </row>
    <row r="108" ht="15">
      <c r="B108" s="77" t="s">
        <v>229</v>
      </c>
    </row>
  </sheetData>
  <sheetProtection password="CA09" sheet="1" objects="1" scenarios="1" selectLockedCells="1"/>
  <mergeCells count="2">
    <mergeCell ref="A1:C1"/>
    <mergeCell ref="A2:C2"/>
  </mergeCells>
  <conditionalFormatting sqref="C98 C100 C102 C96 C82 C84 C86 C88 C90 C92 C94">
    <cfRule type="expression" priority="1" dxfId="0" stopIfTrue="1">
      <formula>$C$79&lt;&gt;1</formula>
    </cfRule>
  </conditionalFormatting>
  <conditionalFormatting sqref="B81:B103">
    <cfRule type="expression" priority="2" dxfId="1" stopIfTrue="1">
      <formula>$C$79&lt;&gt;1</formula>
    </cfRule>
  </conditionalFormatting>
  <conditionalFormatting sqref="B56:B63">
    <cfRule type="expression" priority="3" dxfId="1" stopIfTrue="1">
      <formula>$C$54&lt;&gt;1</formula>
    </cfRule>
  </conditionalFormatting>
  <conditionalFormatting sqref="C56 C60 C62 C58">
    <cfRule type="expression" priority="4" dxfId="0" stopIfTrue="1">
      <formula>$C$54&lt;&gt;1</formula>
    </cfRule>
  </conditionalFormatting>
  <conditionalFormatting sqref="C27 C29 C35 C31 C33">
    <cfRule type="expression" priority="5" dxfId="0" stopIfTrue="1">
      <formula>$C$24&lt;&gt;1</formula>
    </cfRule>
  </conditionalFormatting>
  <conditionalFormatting sqref="B26:B36">
    <cfRule type="expression" priority="6" dxfId="1" stopIfTrue="1">
      <formula>$C$24&lt;&gt;1</formula>
    </cfRule>
  </conditionalFormatting>
  <conditionalFormatting sqref="B42:B43">
    <cfRule type="expression" priority="7" dxfId="1" stopIfTrue="1">
      <formula>$C$40&lt;&gt;1</formula>
    </cfRule>
  </conditionalFormatting>
  <conditionalFormatting sqref="C42">
    <cfRule type="expression" priority="8" dxfId="0" stopIfTrue="1">
      <formula>$C$40&lt;&gt;1</formula>
    </cfRule>
  </conditionalFormatting>
  <conditionalFormatting sqref="B69:B73">
    <cfRule type="expression" priority="9" dxfId="1" stopIfTrue="1">
      <formula>$C$67&lt;&gt;1</formula>
    </cfRule>
  </conditionalFormatting>
  <conditionalFormatting sqref="C70 C72">
    <cfRule type="expression" priority="10" dxfId="0" stopIfTrue="1">
      <formula>$C$67&lt;&gt;1</formula>
    </cfRule>
  </conditionalFormatting>
  <dataValidations count="2">
    <dataValidation type="whole" allowBlank="1" showInputMessage="1" showErrorMessage="1" errorTitle="Erreur" error="Vous ne pouvez saisir que les valeurs suivantes: &#10;1 pour Oui, 2 pour Non" sqref="C102 C98 C100 C82 C84 C86 C88 C90 C92 C94 C79 C54 C56 C60 C62 C14 C11 C20 C22 C24 C27 C29 C35 C40 C44 C48 C16 C18 C31 C33 C46 C50 C52 C58 C67 C70 C72 C96 C74">
      <formula1>1</formula1>
      <formula2>2</formula2>
    </dataValidation>
    <dataValidation type="decimal" allowBlank="1" showInputMessage="1" showErrorMessage="1" errorTitle="Erreur" error="Le pourcentage doit être compris entre 0,0 et 100,0 %" sqref="C42">
      <formula1>0</formula1>
      <formula2>1</formula2>
    </dataValidation>
  </dataValidations>
  <hyperlinks>
    <hyperlink ref="B106" location="Menu!K2" tooltip="Retour au menu" display="MENU"/>
    <hyperlink ref="B108" location="'Chapitre II'!C13" tooltip="Gestion de l'environnement et des circuits" display="CHAPITRE II"/>
  </hyperlinks>
  <printOptions/>
  <pageMargins left="0.24" right="0.24" top="0.85" bottom="0.984251969" header="0.4921259845" footer="0.4921259845"/>
  <pageSetup horizontalDpi="600" verticalDpi="600" orientation="portrait" paperSize="9" scale="95" r:id="rId2"/>
  <headerFooter alignWithMargins="0">
    <oddFooter>&amp;L&amp;9Evaluation de la maîtrise du risque infectieux en EHPAD - Chapitre I&amp;R&amp;P/&amp;N</oddFooter>
  </headerFooter>
  <rowBreaks count="2" manualBreakCount="2">
    <brk id="37" max="255" man="1"/>
    <brk id="76" max="255" man="1"/>
  </rowBreaks>
  <drawing r:id="rId1"/>
</worksheet>
</file>

<file path=xl/worksheets/sheet11.xml><?xml version="1.0" encoding="utf-8"?>
<worksheet xmlns="http://schemas.openxmlformats.org/spreadsheetml/2006/main" xmlns:r="http://schemas.openxmlformats.org/officeDocument/2006/relationships">
  <sheetPr codeName="Feuil10"/>
  <dimension ref="A1:DP2"/>
  <sheetViews>
    <sheetView zoomScalePageLayoutView="0" workbookViewId="0" topLeftCell="DG1">
      <selection activeCell="BL2" sqref="BL2"/>
    </sheetView>
  </sheetViews>
  <sheetFormatPr defaultColWidth="11.421875" defaultRowHeight="12.75"/>
  <cols>
    <col min="16" max="16" width="16.28125" style="0" bestFit="1" customWidth="1"/>
    <col min="17" max="17" width="16.28125" style="0" customWidth="1"/>
    <col min="23" max="23" width="13.140625" style="0" bestFit="1" customWidth="1"/>
    <col min="37" max="41" width="16.28125" style="0" bestFit="1" customWidth="1"/>
    <col min="42" max="42" width="14.140625" style="0" bestFit="1" customWidth="1"/>
    <col min="54" max="54" width="13.57421875" style="0" customWidth="1"/>
    <col min="64" max="64" width="13.00390625" style="0" bestFit="1" customWidth="1"/>
    <col min="99" max="102" width="12.7109375" style="0" bestFit="1" customWidth="1"/>
    <col min="103" max="105" width="13.7109375" style="0" bestFit="1" customWidth="1"/>
    <col min="106" max="107" width="13.7109375" style="0" customWidth="1"/>
    <col min="108" max="109" width="13.7109375" style="0" bestFit="1" customWidth="1"/>
    <col min="110" max="110" width="13.7109375" style="0" customWidth="1"/>
    <col min="111" max="111" width="11.7109375" style="0" bestFit="1" customWidth="1"/>
  </cols>
  <sheetData>
    <row r="1" spans="1:119" s="26" customFormat="1" ht="12.75">
      <c r="A1" s="26" t="s">
        <v>505</v>
      </c>
      <c r="B1" s="26" t="s">
        <v>247</v>
      </c>
      <c r="C1" s="26" t="s">
        <v>554</v>
      </c>
      <c r="D1" s="26" t="s">
        <v>555</v>
      </c>
      <c r="E1" s="26" t="s">
        <v>556</v>
      </c>
      <c r="F1" s="26" t="s">
        <v>557</v>
      </c>
      <c r="G1" s="26" t="s">
        <v>558</v>
      </c>
      <c r="H1" s="26" t="s">
        <v>559</v>
      </c>
      <c r="I1" s="26" t="s">
        <v>560</v>
      </c>
      <c r="J1" s="26" t="s">
        <v>561</v>
      </c>
      <c r="K1" s="26" t="s">
        <v>562</v>
      </c>
      <c r="L1" s="26" t="s">
        <v>1009</v>
      </c>
      <c r="M1" s="26" t="s">
        <v>1010</v>
      </c>
      <c r="N1" s="26" t="s">
        <v>105</v>
      </c>
      <c r="O1" s="26" t="s">
        <v>563</v>
      </c>
      <c r="P1" s="26" t="s">
        <v>783</v>
      </c>
      <c r="Q1" s="26" t="s">
        <v>784</v>
      </c>
      <c r="R1" s="73" t="s">
        <v>578</v>
      </c>
      <c r="S1" s="26" t="s">
        <v>587</v>
      </c>
      <c r="T1" s="26" t="s">
        <v>588</v>
      </c>
      <c r="U1" s="26" t="s">
        <v>589</v>
      </c>
      <c r="V1" s="26" t="s">
        <v>590</v>
      </c>
      <c r="W1" s="26" t="s">
        <v>591</v>
      </c>
      <c r="X1" s="26" t="s">
        <v>579</v>
      </c>
      <c r="Y1" s="26" t="s">
        <v>580</v>
      </c>
      <c r="Z1" s="26" t="s">
        <v>581</v>
      </c>
      <c r="AA1" s="26" t="s">
        <v>582</v>
      </c>
      <c r="AB1" s="26" t="s">
        <v>583</v>
      </c>
      <c r="AC1" s="26" t="s">
        <v>584</v>
      </c>
      <c r="AD1" s="26" t="s">
        <v>585</v>
      </c>
      <c r="AE1" s="26" t="s">
        <v>586</v>
      </c>
      <c r="AF1" s="26" t="s">
        <v>592</v>
      </c>
      <c r="AG1" s="26" t="s">
        <v>1016</v>
      </c>
      <c r="AH1" s="26" t="s">
        <v>108</v>
      </c>
      <c r="AI1" s="26" t="s">
        <v>795</v>
      </c>
      <c r="AJ1" s="26" t="s">
        <v>593</v>
      </c>
      <c r="AK1" s="26" t="s">
        <v>796</v>
      </c>
      <c r="AL1" s="26" t="s">
        <v>797</v>
      </c>
      <c r="AM1" s="26" t="s">
        <v>798</v>
      </c>
      <c r="AN1" s="26" t="s">
        <v>799</v>
      </c>
      <c r="AO1" s="26" t="s">
        <v>800</v>
      </c>
      <c r="AP1" s="26" t="s">
        <v>904</v>
      </c>
      <c r="AQ1" s="73" t="s">
        <v>905</v>
      </c>
      <c r="AR1" s="26" t="s">
        <v>906</v>
      </c>
      <c r="AS1" s="26" t="s">
        <v>907</v>
      </c>
      <c r="AT1" s="26" t="s">
        <v>908</v>
      </c>
      <c r="AU1" s="26" t="s">
        <v>909</v>
      </c>
      <c r="AV1" s="26" t="s">
        <v>910</v>
      </c>
      <c r="AW1" s="26" t="s">
        <v>911</v>
      </c>
      <c r="AX1" s="26" t="s">
        <v>912</v>
      </c>
      <c r="AY1" s="26" t="s">
        <v>913</v>
      </c>
      <c r="AZ1" s="26" t="s">
        <v>1173</v>
      </c>
      <c r="BA1" s="26" t="s">
        <v>914</v>
      </c>
      <c r="BB1" s="26" t="s">
        <v>1174</v>
      </c>
      <c r="BC1" s="73" t="s">
        <v>915</v>
      </c>
      <c r="BD1" s="26" t="s">
        <v>916</v>
      </c>
      <c r="BE1" s="26" t="s">
        <v>917</v>
      </c>
      <c r="BF1" s="26" t="s">
        <v>918</v>
      </c>
      <c r="BG1" s="26" t="s">
        <v>953</v>
      </c>
      <c r="BH1" s="26" t="s">
        <v>919</v>
      </c>
      <c r="BI1" s="26" t="s">
        <v>920</v>
      </c>
      <c r="BJ1" s="26" t="s">
        <v>921</v>
      </c>
      <c r="BK1" s="26" t="s">
        <v>922</v>
      </c>
      <c r="BL1" s="26" t="s">
        <v>808</v>
      </c>
      <c r="BM1" s="73" t="s">
        <v>923</v>
      </c>
      <c r="BN1" s="115" t="s">
        <v>924</v>
      </c>
      <c r="BO1" s="115" t="s">
        <v>925</v>
      </c>
      <c r="BP1" s="115" t="s">
        <v>926</v>
      </c>
      <c r="BQ1" s="115" t="s">
        <v>927</v>
      </c>
      <c r="BR1" s="115" t="s">
        <v>928</v>
      </c>
      <c r="BS1" s="115" t="s">
        <v>929</v>
      </c>
      <c r="BT1" s="115" t="s">
        <v>930</v>
      </c>
      <c r="BU1" s="115" t="s">
        <v>931</v>
      </c>
      <c r="BV1" s="115" t="s">
        <v>932</v>
      </c>
      <c r="BW1" s="115" t="s">
        <v>933</v>
      </c>
      <c r="BX1" s="115" t="s">
        <v>934</v>
      </c>
      <c r="BY1" s="115" t="s">
        <v>935</v>
      </c>
      <c r="BZ1" s="115" t="s">
        <v>936</v>
      </c>
      <c r="CA1" s="115" t="s">
        <v>1133</v>
      </c>
      <c r="CB1" s="115" t="s">
        <v>1176</v>
      </c>
      <c r="CC1" s="115" t="s">
        <v>1177</v>
      </c>
      <c r="CD1" s="115" t="s">
        <v>1178</v>
      </c>
      <c r="CE1" s="115" t="s">
        <v>1179</v>
      </c>
      <c r="CF1" s="115" t="s">
        <v>1180</v>
      </c>
      <c r="CG1" s="115" t="s">
        <v>1181</v>
      </c>
      <c r="CH1" s="115" t="s">
        <v>1182</v>
      </c>
      <c r="CI1" s="115" t="s">
        <v>1183</v>
      </c>
      <c r="CJ1" s="115" t="s">
        <v>820</v>
      </c>
      <c r="CK1" s="115" t="s">
        <v>821</v>
      </c>
      <c r="CL1" s="115" t="s">
        <v>822</v>
      </c>
      <c r="CM1" s="115" t="s">
        <v>823</v>
      </c>
      <c r="CN1" s="115" t="s">
        <v>824</v>
      </c>
      <c r="CO1" s="115" t="s">
        <v>825</v>
      </c>
      <c r="CP1" s="115" t="s">
        <v>826</v>
      </c>
      <c r="CQ1" s="115" t="s">
        <v>827</v>
      </c>
      <c r="CR1" s="115" t="s">
        <v>828</v>
      </c>
      <c r="CS1" s="115" t="s">
        <v>829</v>
      </c>
      <c r="CT1" s="26" t="s">
        <v>937</v>
      </c>
      <c r="CU1" s="26" t="s">
        <v>830</v>
      </c>
      <c r="CV1" s="26" t="s">
        <v>831</v>
      </c>
      <c r="CW1" s="26" t="s">
        <v>832</v>
      </c>
      <c r="CX1" s="26" t="s">
        <v>833</v>
      </c>
      <c r="CY1" s="26" t="s">
        <v>834</v>
      </c>
      <c r="CZ1" s="26" t="s">
        <v>835</v>
      </c>
      <c r="DA1" s="26" t="s">
        <v>836</v>
      </c>
      <c r="DB1" s="26" t="s">
        <v>837</v>
      </c>
      <c r="DC1" s="26" t="s">
        <v>838</v>
      </c>
      <c r="DD1" s="26" t="s">
        <v>839</v>
      </c>
      <c r="DE1" s="26" t="s">
        <v>840</v>
      </c>
      <c r="DF1" s="26" t="s">
        <v>841</v>
      </c>
      <c r="DG1" s="26" t="s">
        <v>938</v>
      </c>
      <c r="DH1" s="26" t="s">
        <v>939</v>
      </c>
      <c r="DI1" s="26" t="s">
        <v>940</v>
      </c>
      <c r="DJ1" s="26" t="s">
        <v>941</v>
      </c>
      <c r="DK1" s="26" t="s">
        <v>942</v>
      </c>
      <c r="DL1" s="26" t="s">
        <v>943</v>
      </c>
      <c r="DM1" s="26" t="s">
        <v>842</v>
      </c>
      <c r="DN1" s="26" t="s">
        <v>843</v>
      </c>
      <c r="DO1" s="26" t="s">
        <v>944</v>
      </c>
    </row>
    <row r="2" spans="1:120" s="26" customFormat="1" ht="12.75">
      <c r="A2" s="26">
        <f>CODE</f>
        <v>0</v>
      </c>
      <c r="B2" s="26">
        <f>FINESS</f>
        <v>0</v>
      </c>
      <c r="C2" s="26">
        <f>IF(CHAPII!C2=1,1,0)</f>
        <v>0</v>
      </c>
      <c r="D2" s="26">
        <f>IF(AND(CHAPII!D2=1,CHAPII!E2=1,CHAPII!F2=1),1,0)</f>
        <v>0</v>
      </c>
      <c r="E2" s="26">
        <f>IF(CHAPII!G2=1,1,0)</f>
        <v>0</v>
      </c>
      <c r="F2" s="26">
        <f>IF(CHAPII!I2=1,1,0)</f>
        <v>0</v>
      </c>
      <c r="G2" s="26">
        <f>IF(CHAPII!J2=1,1,0)</f>
        <v>0</v>
      </c>
      <c r="H2" s="26">
        <f>IF(CHAPII!K2=1,1,0)</f>
        <v>0</v>
      </c>
      <c r="I2" s="26">
        <f>IF(CHAPII!L2=1,1,0)</f>
        <v>0</v>
      </c>
      <c r="J2" s="26">
        <f>IF(CHAPII!M2=1,1,0)</f>
        <v>0</v>
      </c>
      <c r="K2" s="26">
        <f>IF(CHAPII!N2=1,1,0)</f>
        <v>0</v>
      </c>
      <c r="L2" s="26">
        <f>IF(OR(CHAPII!O2=1,CHAPII!P2=1,CHAPII!Q2=1),1,0)</f>
        <v>0</v>
      </c>
      <c r="M2" s="26">
        <f>IF(CHAPII!S2=1,1,0)</f>
        <v>0</v>
      </c>
      <c r="N2" s="26">
        <f>IF(AND(CHAPII!T2=1,CHAPII!U2=1,CHAPII!V2=1,CHAPII!W2=1),1,0)</f>
        <v>0</v>
      </c>
      <c r="O2" s="26">
        <f>SUM(C2:N2)</f>
        <v>0</v>
      </c>
      <c r="P2" s="26">
        <f>IF(CHAPII!L2=3,0,1)</f>
        <v>1</v>
      </c>
      <c r="Q2" s="26">
        <f>11+P2</f>
        <v>12</v>
      </c>
      <c r="R2" s="73">
        <f>IF(CHAPII!Y2=1,1,0)</f>
        <v>0</v>
      </c>
      <c r="S2" s="26">
        <f>IF(AND(CHAPII!Z2=1,CHAPII!AA2=1),1,0)</f>
        <v>0</v>
      </c>
      <c r="T2" s="26">
        <f>IF(AND(CHAPII!Z2=1,CHAPII!AB2=1),1,0)</f>
        <v>0</v>
      </c>
      <c r="U2" s="26">
        <f>IF(AND(CHAPII!$Z$2=2,CHAPII!AC2=1),1,0)</f>
        <v>0</v>
      </c>
      <c r="V2" s="26">
        <f>IF(AND(CHAPII!$Z$2=2,CHAPII!AD2=1),1,0)</f>
        <v>0</v>
      </c>
      <c r="W2" s="26">
        <f>IF(AND(CHAPII!$Z$2=2,CHAPII!AE2=1),1,0)</f>
        <v>0</v>
      </c>
      <c r="X2" s="26">
        <f>IF(CHAPII!AF2=1,1,0)</f>
        <v>0</v>
      </c>
      <c r="Y2" s="26">
        <f>IF(CHAPII!AG2=1,1,0)</f>
        <v>0</v>
      </c>
      <c r="Z2" s="26">
        <f>IF(CHAPII!AH2=1,1,0)</f>
        <v>0</v>
      </c>
      <c r="AA2" s="26">
        <f>IF(CHAPII!AJ2=1,1,0)</f>
        <v>0</v>
      </c>
      <c r="AB2" s="26">
        <f>IF(CHAPII!AK2=1,1,0)</f>
        <v>0</v>
      </c>
      <c r="AC2" s="26">
        <f>IF(CHAPII!AL2=1,1,0)</f>
        <v>0</v>
      </c>
      <c r="AD2" s="26">
        <f>IF(CHAPII!AM2=1,1,0)</f>
        <v>0</v>
      </c>
      <c r="AE2" s="26">
        <f>IF(CHAPII!AN2=1,1,0)</f>
        <v>0</v>
      </c>
      <c r="AF2" s="26">
        <f>IF(CHAPII!AP2=1,1,0)</f>
        <v>0</v>
      </c>
      <c r="AG2" s="26">
        <f>IF(CHAPII!AR2=1,1,0)</f>
        <v>0</v>
      </c>
      <c r="AH2" s="26">
        <f>IF(CHAPII!AT2=1,1,0)</f>
        <v>0</v>
      </c>
      <c r="AI2" s="26">
        <f>IF(CHAPII!AV2=1,1,0)</f>
        <v>0</v>
      </c>
      <c r="AJ2" s="26">
        <f>IF(CHAPII!Z2=1,R2+S2+T2+X2+Y2+Z2+AA2+AB2+AC2+AD2+AE2+AF2+AG2+AH2+AI2,R2+U2+V2+W2+X2+Y2+Z2+AA2+AB2+AC2+AD2+AE2+AF2+AG2+AH2+AI2)</f>
        <v>0</v>
      </c>
      <c r="AK2" s="26">
        <f>IF(CHAPII!AM2=3,0,1)</f>
        <v>1</v>
      </c>
      <c r="AL2" s="26">
        <f>IF(CHAPII!AN2=3,0,1)</f>
        <v>1</v>
      </c>
      <c r="AM2" s="26">
        <f>IF(CHAPII!AP2=3,0,1)</f>
        <v>1</v>
      </c>
      <c r="AN2" s="26">
        <f>IF(CHAPII!AR2=3,0,1)</f>
        <v>1</v>
      </c>
      <c r="AO2" s="26">
        <f>IF(CHAPII!AT2=3,0,1)</f>
        <v>1</v>
      </c>
      <c r="AP2" s="26">
        <f>IF(CHAPII!Z2=1,10+AK2+AL2+AM2+AN2+AO2,AK2+AL2+AM2+AN2+AO2+11)</f>
        <v>16</v>
      </c>
      <c r="AQ2" s="73">
        <f>IF(CHAPII!AZ2=1,1,0)</f>
        <v>0</v>
      </c>
      <c r="AR2" s="26">
        <f>IF(AND(CHAPII!BA2=1,CHAPII!BB2=1,CHAPII!BC2=1),1,0)</f>
        <v>0</v>
      </c>
      <c r="AS2" s="26">
        <f>IF(OR(CHAPII!BD2=1,CHAPII!BE2=1),1,0)</f>
        <v>0</v>
      </c>
      <c r="AT2" s="26">
        <f>IF(CHAPII!BF2=1,1,0)</f>
        <v>0</v>
      </c>
      <c r="AU2" s="26">
        <f>IF(CHAPII!BG2=1,1,0)</f>
        <v>0</v>
      </c>
      <c r="AV2" s="26">
        <f>IF(AND(CHAPII!BH2=1,CHAPII!BI2=1,CHAPII!BJ2=1),1,0)</f>
        <v>0</v>
      </c>
      <c r="AW2" s="26">
        <f>IF(CHAPII!BK2=1,1,0)</f>
        <v>0</v>
      </c>
      <c r="AX2" s="26">
        <f>IF(CHAPII!BL2=1,1,0)</f>
        <v>0</v>
      </c>
      <c r="AY2" s="26">
        <f>IF(AND(CHAPII!BN2=1,CHAPII!BO2=1,CHAPII!BP2=1),1,0)</f>
        <v>0</v>
      </c>
      <c r="AZ2" s="26">
        <f>IF(CHAPII!BQ2=1,1,0)</f>
        <v>0</v>
      </c>
      <c r="BA2" s="26">
        <f>SUM(AQ2:AZ2)</f>
        <v>0</v>
      </c>
      <c r="BB2" s="26">
        <v>10</v>
      </c>
      <c r="BC2" s="73">
        <f>IF(CHAPII!BU2=1,1,0)</f>
        <v>0</v>
      </c>
      <c r="BD2" s="26">
        <f>IF(AND(CHAPII!BV2=1,CHAPII!BW2=1,CHAPII!BX2=1),1,0)</f>
        <v>0</v>
      </c>
      <c r="BE2" s="115">
        <f>IF(CHAPII!BY2=1,1,0)</f>
        <v>0</v>
      </c>
      <c r="BF2" s="26">
        <f>IF(AND(CHAPII!BZ2=1,CHAPII!CA2=1,CHAPII!CB2=1,CHAPII!CC2=1),1,0)</f>
        <v>0</v>
      </c>
      <c r="BG2" s="75">
        <f>IF(CHAPII!CD2&lt;&gt;"",CHAPII!CD2/31*7,0)</f>
        <v>0</v>
      </c>
      <c r="BH2" s="26">
        <f>IF(OR(AND(BG$2:BG$65536&gt;100,CHAPII!CE2&lt;4),AND(BG$2:BG$65536&gt;0,BG$2:BG$65536&lt;1.13,CHAPII!CE2&lt;91),AND(BG$2:BG$65536&gt;1.14,BG$2:BG$65536&lt;=100,CHAPII!CE2&lt;8)),1,0)</f>
        <v>0</v>
      </c>
      <c r="BI2" s="26">
        <f>IF(AND(CHAPII!CF2=1,CHAPII!CG2=1,CHAPII!CH2=1),1,0)</f>
        <v>0</v>
      </c>
      <c r="BJ2" s="26">
        <f>IF(AND(CHAPII!CI2=1,CHAPII!CJ2=1,CHAPII!CK2=1,CHAPII!CL2=1),1,0)</f>
        <v>0</v>
      </c>
      <c r="BK2" s="26">
        <f>BC2+BD2+BE2+BF2+BH2+BI2+BJ2</f>
        <v>0</v>
      </c>
      <c r="BL2" s="26">
        <v>7</v>
      </c>
      <c r="BM2" s="73">
        <f>IF(CHAPII!CM2=1,1,0)</f>
        <v>0</v>
      </c>
      <c r="BN2" s="115">
        <f>IF(CHAPII!CO2=1,1,0)</f>
        <v>0</v>
      </c>
      <c r="BO2" s="115">
        <f>IF(CHAPII!CP2=1,1,0)</f>
        <v>0</v>
      </c>
      <c r="BP2" s="115">
        <f>IF(CHAPII!CQ2=1,1,0)</f>
        <v>0</v>
      </c>
      <c r="BQ2" s="115">
        <f>IF(CHAPII!CR2=1,1,0)</f>
        <v>0</v>
      </c>
      <c r="BR2" s="115">
        <f>IF(CHAPII!CS2=1,1,0)</f>
        <v>0</v>
      </c>
      <c r="BS2" s="115">
        <f>IF(CHAPII!CT2=1,1,0)</f>
        <v>0</v>
      </c>
      <c r="BT2" s="115">
        <f>IF(CHAPII!CV2=1,1,0)</f>
        <v>0</v>
      </c>
      <c r="BU2" s="115">
        <f>IF(CHAPII!CW2=1,1,0)</f>
        <v>0</v>
      </c>
      <c r="BV2" s="115">
        <f>IF(CHAPII!CX2=1,1,0)</f>
        <v>0</v>
      </c>
      <c r="BW2" s="115">
        <f>IF(CHAPII!CY2=1,1,0)</f>
        <v>0</v>
      </c>
      <c r="BX2" s="115">
        <f>IF(CHAPII!CZ2=1,1,0)</f>
        <v>0</v>
      </c>
      <c r="BY2" s="115">
        <f>IF(CHAPII!DA2=1,1,0)</f>
        <v>0</v>
      </c>
      <c r="BZ2" s="115">
        <f>IF(CHAPII!DB2=1,1,0)</f>
        <v>0</v>
      </c>
      <c r="CA2" s="115">
        <f>IF(CHAPII!DC2=1,1,0)</f>
        <v>0</v>
      </c>
      <c r="CB2" s="115">
        <f>IF(CHAPII!DD2=1,1,0)</f>
        <v>0</v>
      </c>
      <c r="CC2" s="115">
        <f>IF(CHAPII!DE2=1,1,0)</f>
        <v>0</v>
      </c>
      <c r="CD2" s="115">
        <f>IF(CHAPII!DF2=1,1,0)</f>
        <v>0</v>
      </c>
      <c r="CE2" s="115">
        <f>IF(CHAPII!DG2=1,1,0)</f>
        <v>0</v>
      </c>
      <c r="CF2" s="115">
        <f>IF(CHAPII!DH2=1,1,0)</f>
        <v>0</v>
      </c>
      <c r="CG2" s="115">
        <f>IF(CHAPII!DI2=1,1,0)</f>
        <v>0</v>
      </c>
      <c r="CH2" s="115">
        <f>IF(CHAPII!DJ2=1,1,0)</f>
        <v>0</v>
      </c>
      <c r="CI2" s="115">
        <f>IF(CHAPII!DK2=1,1,0)</f>
        <v>0</v>
      </c>
      <c r="CJ2" s="115">
        <f>IF(CHAPII!DL2=1,1,0)</f>
        <v>0</v>
      </c>
      <c r="CK2" s="115">
        <f>IF(CHAPII!DM2=1,1,0)</f>
        <v>0</v>
      </c>
      <c r="CL2" s="115">
        <f>IF(CHAPII!DO2=1,1,0)</f>
        <v>0</v>
      </c>
      <c r="CM2" s="115">
        <f>IF(CHAPII!DP2=1,1,0)</f>
        <v>0</v>
      </c>
      <c r="CN2" s="115">
        <f>IF(CHAPII!DR2=1,1,0)</f>
        <v>0</v>
      </c>
      <c r="CO2" s="115">
        <f>IF(CHAPII!DS2=1,1,0)</f>
        <v>0</v>
      </c>
      <c r="CP2" s="115">
        <f>IF(CHAPII!DT2=1,1,0)</f>
        <v>0</v>
      </c>
      <c r="CQ2" s="115">
        <f>IF(AND(CHAPII!DV2=1,CHAPII!DW2=1),1,0)</f>
        <v>0</v>
      </c>
      <c r="CR2" s="115">
        <f>IF(CHAPII!DX2=1,1,0)</f>
        <v>0</v>
      </c>
      <c r="CS2" s="115">
        <f>IF(CHAPII!DY2=1,1,0)</f>
        <v>0</v>
      </c>
      <c r="CT2" s="26">
        <f>SUM(BM2:CS2)</f>
        <v>0</v>
      </c>
      <c r="CU2" s="26">
        <f>IF(CHAPII!CP2=3,0,1)</f>
        <v>1</v>
      </c>
      <c r="CV2" s="26">
        <f>IF(CHAPII!CQ2=3,0,1)</f>
        <v>1</v>
      </c>
      <c r="CW2" s="26">
        <f>IF(CHAPII!CR2=3,0,1)</f>
        <v>1</v>
      </c>
      <c r="CX2" s="26">
        <f>IF(CHAPII!CS2=3,0,1)</f>
        <v>1</v>
      </c>
      <c r="CY2" s="26">
        <f>IF(CHAPII!CZ2=3,0,1)</f>
        <v>1</v>
      </c>
      <c r="CZ2" s="26">
        <f>IF(CHAPII!DA2=3,0,1)</f>
        <v>1</v>
      </c>
      <c r="DA2" s="26">
        <f>IF(CHAPII!$DN$2=2,0,1)</f>
        <v>1</v>
      </c>
      <c r="DB2" s="26">
        <f>IF(CHAPII!$DN$2=2,0,1)</f>
        <v>1</v>
      </c>
      <c r="DC2" s="26">
        <f>IF(CHAPII!$DQ$2=2,0,1)</f>
        <v>1</v>
      </c>
      <c r="DD2" s="26">
        <f>IF(CHAPII!$DQ$2=2,0,1)</f>
        <v>1</v>
      </c>
      <c r="DE2" s="26">
        <f>IF(CHAPII!$DQ$2=2,0,1)</f>
        <v>1</v>
      </c>
      <c r="DF2" s="26">
        <f>IF(CHAPII!DU2=2,0,1)</f>
        <v>1</v>
      </c>
      <c r="DG2" s="26">
        <f>SUM(CU2:DF2,21)</f>
        <v>33</v>
      </c>
      <c r="DH2" s="71">
        <f>O2/Q2*100</f>
        <v>0</v>
      </c>
      <c r="DI2" s="71">
        <f>AJ2/AP2*100</f>
        <v>0</v>
      </c>
      <c r="DJ2" s="71">
        <f>BA2/BB2*100</f>
        <v>0</v>
      </c>
      <c r="DK2" s="71">
        <f>BK2/BL2*100</f>
        <v>0</v>
      </c>
      <c r="DL2" s="71">
        <f>CT2/DG2*100</f>
        <v>0</v>
      </c>
      <c r="DM2" s="159">
        <f>O2+AJ2+BA2+BK2+CT2</f>
        <v>0</v>
      </c>
      <c r="DN2" s="159">
        <f>Q2+AP2+BB2+BL2+DG2</f>
        <v>78</v>
      </c>
      <c r="DO2" s="71">
        <f>DM2/DN2*100</f>
        <v>0</v>
      </c>
      <c r="DP2" s="71"/>
    </row>
  </sheetData>
  <sheetProtection/>
  <printOptions/>
  <pageMargins left="0.787401575" right="0.787401575" top="0.984251969" bottom="0.984251969"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codeName="Feuil11"/>
  <dimension ref="A1:DY2"/>
  <sheetViews>
    <sheetView zoomScalePageLayoutView="0" workbookViewId="0" topLeftCell="DJ1">
      <selection activeCell="DU1" sqref="DU1"/>
    </sheetView>
  </sheetViews>
  <sheetFormatPr defaultColWidth="11.421875" defaultRowHeight="12.75"/>
  <cols>
    <col min="33" max="33" width="13.00390625" style="0" bestFit="1" customWidth="1"/>
    <col min="38" max="38" width="13.00390625" style="0" bestFit="1" customWidth="1"/>
    <col min="41" max="41" width="11.140625" style="0" bestFit="1" customWidth="1"/>
    <col min="43" max="43" width="12.140625" style="0" bestFit="1" customWidth="1"/>
    <col min="52" max="52" width="14.140625" style="0" bestFit="1" customWidth="1"/>
    <col min="55" max="55" width="12.421875" style="0" bestFit="1" customWidth="1"/>
    <col min="72" max="72" width="12.7109375" style="0" bestFit="1" customWidth="1"/>
    <col min="80" max="80" width="12.57421875" style="0" bestFit="1" customWidth="1"/>
    <col min="86" max="86" width="12.00390625" style="0" bestFit="1" customWidth="1"/>
    <col min="90" max="90" width="12.57421875" style="0" bestFit="1" customWidth="1"/>
    <col min="103" max="103" width="14.28125" style="0" bestFit="1" customWidth="1"/>
    <col min="115" max="115" width="12.421875" style="0" customWidth="1"/>
    <col min="116" max="116" width="14.140625" style="0" bestFit="1" customWidth="1"/>
    <col min="117" max="117" width="12.00390625" style="0" bestFit="1" customWidth="1"/>
    <col min="118" max="118" width="11.7109375" style="0" bestFit="1" customWidth="1"/>
    <col min="122" max="122" width="11.00390625" style="0" bestFit="1" customWidth="1"/>
    <col min="123" max="124" width="13.00390625" style="0" customWidth="1"/>
    <col min="125" max="125" width="11.7109375" style="0" bestFit="1" customWidth="1"/>
  </cols>
  <sheetData>
    <row r="1" spans="1:129" s="26" customFormat="1" ht="12.75">
      <c r="A1" s="59" t="s">
        <v>505</v>
      </c>
      <c r="B1" s="59" t="s">
        <v>247</v>
      </c>
      <c r="C1" s="59" t="s">
        <v>540</v>
      </c>
      <c r="D1" s="59" t="s">
        <v>541</v>
      </c>
      <c r="E1" s="59" t="s">
        <v>542</v>
      </c>
      <c r="F1" s="59" t="s">
        <v>782</v>
      </c>
      <c r="G1" s="59" t="s">
        <v>543</v>
      </c>
      <c r="H1" s="152" t="s">
        <v>544</v>
      </c>
      <c r="I1" s="59" t="s">
        <v>545</v>
      </c>
      <c r="J1" s="59" t="s">
        <v>546</v>
      </c>
      <c r="K1" s="59" t="s">
        <v>547</v>
      </c>
      <c r="L1" s="59" t="s">
        <v>1011</v>
      </c>
      <c r="M1" s="59" t="s">
        <v>1012</v>
      </c>
      <c r="N1" s="59" t="s">
        <v>548</v>
      </c>
      <c r="O1" s="59" t="s">
        <v>549</v>
      </c>
      <c r="P1" s="59" t="s">
        <v>550</v>
      </c>
      <c r="Q1" s="59" t="s">
        <v>551</v>
      </c>
      <c r="R1" s="152" t="s">
        <v>552</v>
      </c>
      <c r="S1" s="59" t="s">
        <v>553</v>
      </c>
      <c r="T1" s="59" t="s">
        <v>1013</v>
      </c>
      <c r="U1" s="59" t="s">
        <v>1014</v>
      </c>
      <c r="V1" s="59" t="s">
        <v>1015</v>
      </c>
      <c r="W1" s="59" t="s">
        <v>1073</v>
      </c>
      <c r="X1" s="152" t="s">
        <v>564</v>
      </c>
      <c r="Y1" s="59" t="s">
        <v>565</v>
      </c>
      <c r="Z1" s="152" t="s">
        <v>566</v>
      </c>
      <c r="AA1" s="59" t="s">
        <v>785</v>
      </c>
      <c r="AB1" s="59" t="s">
        <v>786</v>
      </c>
      <c r="AC1" s="59" t="s">
        <v>787</v>
      </c>
      <c r="AD1" s="59" t="s">
        <v>788</v>
      </c>
      <c r="AE1" s="59" t="s">
        <v>789</v>
      </c>
      <c r="AF1" s="59" t="s">
        <v>577</v>
      </c>
      <c r="AG1" s="59" t="s">
        <v>791</v>
      </c>
      <c r="AH1" s="59" t="s">
        <v>790</v>
      </c>
      <c r="AI1" s="152" t="s">
        <v>567</v>
      </c>
      <c r="AJ1" s="59" t="s">
        <v>568</v>
      </c>
      <c r="AK1" s="59" t="s">
        <v>569</v>
      </c>
      <c r="AL1" s="59" t="s">
        <v>611</v>
      </c>
      <c r="AM1" s="59" t="s">
        <v>1017</v>
      </c>
      <c r="AN1" s="59" t="s">
        <v>570</v>
      </c>
      <c r="AO1" s="152" t="s">
        <v>573</v>
      </c>
      <c r="AP1" s="59" t="s">
        <v>571</v>
      </c>
      <c r="AQ1" s="152" t="s">
        <v>574</v>
      </c>
      <c r="AR1" s="59" t="s">
        <v>572</v>
      </c>
      <c r="AS1" s="152" t="s">
        <v>575</v>
      </c>
      <c r="AT1" s="59" t="s">
        <v>106</v>
      </c>
      <c r="AU1" s="152" t="s">
        <v>107</v>
      </c>
      <c r="AV1" s="59" t="s">
        <v>792</v>
      </c>
      <c r="AW1" s="152" t="s">
        <v>793</v>
      </c>
      <c r="AX1" s="152" t="s">
        <v>794</v>
      </c>
      <c r="AY1" s="164" t="s">
        <v>594</v>
      </c>
      <c r="AZ1" s="59" t="s">
        <v>595</v>
      </c>
      <c r="BA1" s="59" t="s">
        <v>596</v>
      </c>
      <c r="BB1" s="59" t="s">
        <v>597</v>
      </c>
      <c r="BC1" s="59" t="s">
        <v>801</v>
      </c>
      <c r="BD1" s="59" t="s">
        <v>598</v>
      </c>
      <c r="BE1" s="59" t="s">
        <v>599</v>
      </c>
      <c r="BF1" s="59" t="s">
        <v>600</v>
      </c>
      <c r="BG1" s="59" t="s">
        <v>601</v>
      </c>
      <c r="BH1" s="59" t="s">
        <v>602</v>
      </c>
      <c r="BI1" s="59" t="s">
        <v>603</v>
      </c>
      <c r="BJ1" s="59" t="s">
        <v>602</v>
      </c>
      <c r="BK1" s="59" t="s">
        <v>604</v>
      </c>
      <c r="BL1" s="59" t="s">
        <v>605</v>
      </c>
      <c r="BM1" s="152" t="s">
        <v>606</v>
      </c>
      <c r="BN1" s="59" t="s">
        <v>607</v>
      </c>
      <c r="BO1" s="59" t="s">
        <v>802</v>
      </c>
      <c r="BP1" s="59" t="s">
        <v>516</v>
      </c>
      <c r="BQ1" s="59" t="s">
        <v>576</v>
      </c>
      <c r="BR1" s="152" t="s">
        <v>609</v>
      </c>
      <c r="BS1" s="152" t="s">
        <v>610</v>
      </c>
      <c r="BT1" s="152" t="s">
        <v>803</v>
      </c>
      <c r="BU1" s="72" t="s">
        <v>613</v>
      </c>
      <c r="BV1" s="59" t="s">
        <v>614</v>
      </c>
      <c r="BW1" s="59" t="s">
        <v>615</v>
      </c>
      <c r="BX1" s="59" t="s">
        <v>804</v>
      </c>
      <c r="BY1" s="59" t="s">
        <v>805</v>
      </c>
      <c r="BZ1" s="59" t="s">
        <v>616</v>
      </c>
      <c r="CA1" s="59" t="s">
        <v>617</v>
      </c>
      <c r="CB1" s="59" t="s">
        <v>806</v>
      </c>
      <c r="CC1" s="59" t="s">
        <v>618</v>
      </c>
      <c r="CD1" s="59" t="s">
        <v>619</v>
      </c>
      <c r="CE1" s="59" t="s">
        <v>620</v>
      </c>
      <c r="CF1" s="59" t="s">
        <v>382</v>
      </c>
      <c r="CG1" s="59" t="s">
        <v>807</v>
      </c>
      <c r="CH1" s="59" t="s">
        <v>809</v>
      </c>
      <c r="CI1" s="59" t="s">
        <v>621</v>
      </c>
      <c r="CJ1" s="59" t="s">
        <v>622</v>
      </c>
      <c r="CK1" s="59" t="s">
        <v>623</v>
      </c>
      <c r="CL1" s="59" t="s">
        <v>624</v>
      </c>
      <c r="CM1" s="72" t="s">
        <v>625</v>
      </c>
      <c r="CN1" s="152" t="s">
        <v>810</v>
      </c>
      <c r="CO1" s="59" t="s">
        <v>1128</v>
      </c>
      <c r="CP1" s="59" t="s">
        <v>1129</v>
      </c>
      <c r="CQ1" s="59" t="s">
        <v>1130</v>
      </c>
      <c r="CR1" s="59" t="s">
        <v>1131</v>
      </c>
      <c r="CS1" s="59" t="s">
        <v>1132</v>
      </c>
      <c r="CT1" s="59" t="s">
        <v>626</v>
      </c>
      <c r="CU1" s="152" t="s">
        <v>627</v>
      </c>
      <c r="CV1" s="59" t="s">
        <v>628</v>
      </c>
      <c r="CW1" s="59" t="s">
        <v>879</v>
      </c>
      <c r="CX1" s="59" t="s">
        <v>629</v>
      </c>
      <c r="CY1" s="59" t="s">
        <v>630</v>
      </c>
      <c r="CZ1" s="59" t="s">
        <v>631</v>
      </c>
      <c r="DA1" s="59" t="s">
        <v>632</v>
      </c>
      <c r="DB1" s="59" t="s">
        <v>633</v>
      </c>
      <c r="DC1" s="59" t="s">
        <v>634</v>
      </c>
      <c r="DD1" s="59" t="s">
        <v>811</v>
      </c>
      <c r="DE1" s="59" t="s">
        <v>812</v>
      </c>
      <c r="DF1" s="59" t="s">
        <v>813</v>
      </c>
      <c r="DG1" s="59" t="s">
        <v>814</v>
      </c>
      <c r="DH1" s="59" t="s">
        <v>635</v>
      </c>
      <c r="DI1" s="59" t="s">
        <v>515</v>
      </c>
      <c r="DJ1" s="59" t="s">
        <v>1018</v>
      </c>
      <c r="DK1" s="59" t="s">
        <v>815</v>
      </c>
      <c r="DL1" s="59" t="s">
        <v>816</v>
      </c>
      <c r="DM1" s="59" t="s">
        <v>636</v>
      </c>
      <c r="DN1" s="152" t="s">
        <v>817</v>
      </c>
      <c r="DO1" s="59" t="s">
        <v>637</v>
      </c>
      <c r="DP1" s="59" t="s">
        <v>818</v>
      </c>
      <c r="DQ1" s="152" t="s">
        <v>638</v>
      </c>
      <c r="DR1" s="59" t="s">
        <v>639</v>
      </c>
      <c r="DS1" s="59" t="s">
        <v>1019</v>
      </c>
      <c r="DT1" s="59" t="s">
        <v>819</v>
      </c>
      <c r="DU1" s="152" t="s">
        <v>640</v>
      </c>
      <c r="DV1" s="59" t="s">
        <v>641</v>
      </c>
      <c r="DW1" s="59" t="s">
        <v>642</v>
      </c>
      <c r="DX1" s="59" t="s">
        <v>1020</v>
      </c>
      <c r="DY1" s="59" t="s">
        <v>1021</v>
      </c>
    </row>
    <row r="2" spans="1:129" s="26" customFormat="1" ht="12.75">
      <c r="A2" s="26">
        <f>CODE</f>
        <v>0</v>
      </c>
      <c r="B2" s="26">
        <f>FINESS</f>
        <v>0</v>
      </c>
      <c r="C2" s="26">
        <f>'Chapitre II'!C13</f>
        <v>0</v>
      </c>
      <c r="D2" s="26">
        <f>'Chapitre II'!C16</f>
        <v>0</v>
      </c>
      <c r="E2" s="26">
        <f>'Chapitre II'!C18</f>
        <v>0</v>
      </c>
      <c r="F2" s="26">
        <f>'Chapitre II'!C20</f>
        <v>0</v>
      </c>
      <c r="G2" s="26">
        <f>'Chapitre II'!C23</f>
        <v>0</v>
      </c>
      <c r="H2" s="26">
        <f>'Chapitre II'!C25</f>
        <v>0</v>
      </c>
      <c r="I2" s="26">
        <f>'Chapitre II'!C27</f>
        <v>0</v>
      </c>
      <c r="J2" s="26">
        <f>'Chapitre II'!C29</f>
        <v>0</v>
      </c>
      <c r="K2" s="26">
        <f>'Chapitre II'!C31</f>
        <v>0</v>
      </c>
      <c r="L2" s="26">
        <f>'Chapitre II'!C33</f>
        <v>0</v>
      </c>
      <c r="M2" s="26">
        <f>'Chapitre II'!C35</f>
        <v>0</v>
      </c>
      <c r="N2" s="26">
        <f>'Chapitre II'!C38</f>
        <v>0</v>
      </c>
      <c r="O2" s="26">
        <f>'Chapitre II'!C41</f>
        <v>0</v>
      </c>
      <c r="P2" s="26">
        <f>'Chapitre II'!C43</f>
        <v>0</v>
      </c>
      <c r="Q2" s="26">
        <f>'Chapitre II'!C45</f>
        <v>0</v>
      </c>
      <c r="R2" s="26">
        <f>'Chapitre II'!C47</f>
        <v>0</v>
      </c>
      <c r="S2" s="26">
        <f>'Chapitre II'!C50</f>
        <v>0</v>
      </c>
      <c r="T2" s="26">
        <f>'Chapitre II'!C53</f>
        <v>0</v>
      </c>
      <c r="U2" s="26">
        <f>'Chapitre II'!C55</f>
        <v>0</v>
      </c>
      <c r="V2" s="26">
        <f>'Chapitre II'!C57</f>
        <v>0</v>
      </c>
      <c r="W2" s="26">
        <f>'Chapitre II'!C59</f>
        <v>0</v>
      </c>
      <c r="X2" s="73">
        <f>'Chapitre II'!C64</f>
        <v>0</v>
      </c>
      <c r="Y2" s="26">
        <f>'Chapitre II'!C66</f>
        <v>0</v>
      </c>
      <c r="Z2" s="26">
        <f>'Chapitre II'!C68</f>
        <v>0</v>
      </c>
      <c r="AA2" s="26">
        <f>'Chapitre II'!C71</f>
        <v>0</v>
      </c>
      <c r="AB2" s="26">
        <f>'Chapitre II'!C73</f>
        <v>0</v>
      </c>
      <c r="AC2" s="26">
        <f>'Chapitre II'!C77</f>
        <v>0</v>
      </c>
      <c r="AD2" s="26">
        <f>'Chapitre II'!C79</f>
        <v>0</v>
      </c>
      <c r="AE2" s="26">
        <f>'Chapitre II'!C81</f>
        <v>0</v>
      </c>
      <c r="AF2" s="26">
        <f>'Chapitre II'!C83</f>
        <v>0</v>
      </c>
      <c r="AG2" s="26">
        <f>'Chapitre II'!C85</f>
        <v>0</v>
      </c>
      <c r="AH2" s="26">
        <f>'Chapitre II'!C87</f>
        <v>0</v>
      </c>
      <c r="AI2" s="26">
        <f>'Chapitre II'!C89</f>
        <v>0</v>
      </c>
      <c r="AJ2" s="26">
        <f>'Chapitre II'!C93</f>
        <v>0</v>
      </c>
      <c r="AK2" s="26">
        <f>'Chapitre II'!C95</f>
        <v>0</v>
      </c>
      <c r="AL2" s="26">
        <f>'Chapitre II'!C97</f>
        <v>0</v>
      </c>
      <c r="AM2" s="26">
        <f>'Chapitre II'!C101</f>
        <v>0</v>
      </c>
      <c r="AN2" s="26">
        <f>'Chapitre II'!C103</f>
        <v>0</v>
      </c>
      <c r="AO2" s="26">
        <f>'Chapitre II'!B106</f>
        <v>0</v>
      </c>
      <c r="AP2" s="26">
        <f>'Chapitre II'!C108</f>
        <v>0</v>
      </c>
      <c r="AQ2" s="26">
        <f>'Chapitre II'!B111</f>
        <v>0</v>
      </c>
      <c r="AR2" s="26">
        <f>'Chapitre II'!C113</f>
        <v>0</v>
      </c>
      <c r="AS2" s="26">
        <f>'Chapitre II'!B116</f>
        <v>0</v>
      </c>
      <c r="AT2" s="26">
        <f>'Chapitre II'!C118</f>
        <v>0</v>
      </c>
      <c r="AU2" s="26">
        <f>'Chapitre II'!B121</f>
        <v>0</v>
      </c>
      <c r="AV2" s="26">
        <f>'Chapitre II'!C123</f>
        <v>0</v>
      </c>
      <c r="AW2" s="26">
        <f>'Chapitre II'!C125</f>
        <v>0</v>
      </c>
      <c r="AX2" s="26">
        <f>'Chapitre II'!C127</f>
        <v>0</v>
      </c>
      <c r="AY2" s="73">
        <f>'Chapitre II'!C132</f>
        <v>0</v>
      </c>
      <c r="AZ2" s="26">
        <f>'Chapitre II'!C137</f>
        <v>0</v>
      </c>
      <c r="BA2" s="26">
        <f>'Chapitre II'!C140</f>
        <v>0</v>
      </c>
      <c r="BB2" s="26">
        <f>'Chapitre II'!C142</f>
        <v>0</v>
      </c>
      <c r="BC2" s="26">
        <f>'Chapitre II'!C144</f>
        <v>0</v>
      </c>
      <c r="BD2" s="26">
        <f>'Chapitre II'!C147</f>
        <v>0</v>
      </c>
      <c r="BE2" s="26">
        <f>'Chapitre II'!C149</f>
        <v>0</v>
      </c>
      <c r="BF2" s="26">
        <f>'Chapitre II'!C151</f>
        <v>0</v>
      </c>
      <c r="BG2" s="26">
        <f>'Chapitre II'!C156</f>
        <v>0</v>
      </c>
      <c r="BH2" s="26">
        <f>'Chapitre II'!C159</f>
        <v>0</v>
      </c>
      <c r="BI2" s="26">
        <f>'Chapitre II'!C161</f>
        <v>0</v>
      </c>
      <c r="BJ2" s="26">
        <f>'Chapitre II'!C163</f>
        <v>0</v>
      </c>
      <c r="BK2" s="26">
        <f>'Chapitre II'!C166</f>
        <v>0</v>
      </c>
      <c r="BL2" s="26">
        <f>'Chapitre II'!C168</f>
        <v>0</v>
      </c>
      <c r="BM2" s="26">
        <f>'Chapitre II'!C170</f>
        <v>0</v>
      </c>
      <c r="BN2" s="26">
        <f>'Chapitre II'!C173</f>
        <v>0</v>
      </c>
      <c r="BO2" s="26">
        <f>'Chapitre II'!C175</f>
        <v>0</v>
      </c>
      <c r="BP2" s="26">
        <f>'Chapitre II'!C177</f>
        <v>0</v>
      </c>
      <c r="BQ2" s="26">
        <f>'Chapitre II'!C179</f>
        <v>0</v>
      </c>
      <c r="BR2" s="26">
        <f>'Chapitre II'!C181</f>
        <v>0</v>
      </c>
      <c r="BS2" s="26">
        <f>'Chapitre II'!C183</f>
        <v>0</v>
      </c>
      <c r="BT2" s="26">
        <f>'Chapitre II'!C185</f>
        <v>0</v>
      </c>
      <c r="BU2" s="73">
        <f>'Chapitre II'!C190</f>
        <v>0</v>
      </c>
      <c r="BV2" s="26">
        <f>'Chapitre II'!C193</f>
        <v>0</v>
      </c>
      <c r="BW2" s="26">
        <f>'Chapitre II'!C195</f>
        <v>0</v>
      </c>
      <c r="BX2" s="26">
        <f>'Chapitre II'!C197</f>
        <v>0</v>
      </c>
      <c r="BY2" s="26">
        <f>'Chapitre II'!C199</f>
        <v>0</v>
      </c>
      <c r="BZ2" s="26">
        <f>'Chapitre II'!C202</f>
        <v>0</v>
      </c>
      <c r="CA2" s="26">
        <f>'Chapitre II'!C204</f>
        <v>0</v>
      </c>
      <c r="CB2" s="26">
        <f>'Chapitre II'!C206</f>
        <v>0</v>
      </c>
      <c r="CC2" s="26">
        <f>'Chapitre II'!C208</f>
        <v>0</v>
      </c>
      <c r="CD2" s="74">
        <f>IF('Chapitre II'!C211="","",'Chapitre II'!C211)</f>
      </c>
      <c r="CE2" s="74">
        <f>IF('Chapitre II'!C213="","",'Chapitre II'!C213)</f>
      </c>
      <c r="CF2" s="26">
        <f>'Chapitre II'!C216</f>
        <v>0</v>
      </c>
      <c r="CG2" s="26">
        <f>'Chapitre II'!C218</f>
        <v>0</v>
      </c>
      <c r="CH2" s="26">
        <f>'Chapitre II'!C220</f>
        <v>0</v>
      </c>
      <c r="CI2" s="26">
        <f>'Chapitre II'!C223</f>
        <v>0</v>
      </c>
      <c r="CJ2" s="26">
        <f>'Chapitre II'!C225</f>
        <v>0</v>
      </c>
      <c r="CK2" s="26">
        <f>'Chapitre II'!C227</f>
        <v>0</v>
      </c>
      <c r="CL2" s="26">
        <f>'Chapitre II'!C229</f>
        <v>0</v>
      </c>
      <c r="CM2" s="73">
        <f>'Chapitre II'!C236</f>
        <v>0</v>
      </c>
      <c r="CN2" s="115">
        <f>'Chapitre II'!C238</f>
        <v>0</v>
      </c>
      <c r="CO2" s="115">
        <f>'Chapitre II'!C240</f>
        <v>0</v>
      </c>
      <c r="CP2" s="115">
        <f>'Chapitre II'!C243</f>
        <v>0</v>
      </c>
      <c r="CQ2" s="115">
        <f>'Chapitre II'!C245</f>
        <v>0</v>
      </c>
      <c r="CR2" s="115">
        <f>'Chapitre II'!C247</f>
        <v>0</v>
      </c>
      <c r="CS2" s="115">
        <f>'Chapitre II'!C249</f>
        <v>0</v>
      </c>
      <c r="CT2" s="26">
        <f>'Chapitre II'!C252</f>
        <v>0</v>
      </c>
      <c r="CU2" s="26">
        <f>'Chapitre II'!C255</f>
        <v>0</v>
      </c>
      <c r="CV2" s="26">
        <f>'Chapitre II'!C257</f>
        <v>0</v>
      </c>
      <c r="CW2" s="26">
        <f>'Chapitre II'!C259</f>
        <v>0</v>
      </c>
      <c r="CX2" s="26">
        <f>'Chapitre II'!C261</f>
        <v>0</v>
      </c>
      <c r="CY2" s="26">
        <f>'Chapitre II'!C263</f>
        <v>0</v>
      </c>
      <c r="CZ2" s="26">
        <f>'Chapitre II'!C265</f>
        <v>0</v>
      </c>
      <c r="DA2" s="26">
        <f>'Chapitre II'!C267</f>
        <v>0</v>
      </c>
      <c r="DB2" s="26">
        <f>'Chapitre II'!C269</f>
        <v>0</v>
      </c>
      <c r="DC2" s="26">
        <f>'Chapitre II'!C271</f>
        <v>0</v>
      </c>
      <c r="DD2" s="26">
        <f>'Chapitre II'!C273</f>
        <v>0</v>
      </c>
      <c r="DE2" s="26">
        <f>'Chapitre II'!C275</f>
        <v>0</v>
      </c>
      <c r="DF2" s="26">
        <f>'Chapitre II'!C277</f>
        <v>0</v>
      </c>
      <c r="DG2" s="26">
        <f>'Chapitre II'!C279</f>
        <v>0</v>
      </c>
      <c r="DH2" s="26">
        <f>'Chapitre II'!C282</f>
        <v>0</v>
      </c>
      <c r="DI2" s="26">
        <f>'Chapitre II'!C284</f>
        <v>0</v>
      </c>
      <c r="DJ2" s="26">
        <f>'Chapitre II'!C287</f>
        <v>0</v>
      </c>
      <c r="DK2" s="26">
        <f>'Chapitre II'!C289</f>
        <v>0</v>
      </c>
      <c r="DL2" s="26">
        <f>'Chapitre II'!C291</f>
        <v>0</v>
      </c>
      <c r="DM2" s="26">
        <f>'Chapitre II'!C296</f>
        <v>0</v>
      </c>
      <c r="DN2" s="26">
        <f>'Chapitre II'!C298</f>
        <v>0</v>
      </c>
      <c r="DO2" s="26">
        <f>'Chapitre II'!C300</f>
        <v>0</v>
      </c>
      <c r="DP2" s="26">
        <f>'Chapitre II'!C302</f>
        <v>0</v>
      </c>
      <c r="DQ2" s="26">
        <f>'Chapitre II'!C304</f>
        <v>0</v>
      </c>
      <c r="DR2" s="26">
        <f>'Chapitre II'!C306</f>
        <v>0</v>
      </c>
      <c r="DS2" s="26">
        <f>'Chapitre II'!C308</f>
        <v>0</v>
      </c>
      <c r="DT2" s="26">
        <f>'Chapitre II'!C310</f>
        <v>0</v>
      </c>
      <c r="DU2" s="26">
        <f>'Chapitre II'!C312</f>
        <v>0</v>
      </c>
      <c r="DV2" s="26">
        <f>'Chapitre II'!C314</f>
        <v>0</v>
      </c>
      <c r="DW2" s="26">
        <f>'Chapitre II'!C316</f>
        <v>0</v>
      </c>
      <c r="DX2" s="26">
        <f>'Chapitre II'!C319</f>
        <v>0</v>
      </c>
      <c r="DY2" s="26">
        <f>'Chapitre II'!C321</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Feuil12">
    <tabColor indexed="42"/>
  </sheetPr>
  <dimension ref="A1:C327"/>
  <sheetViews>
    <sheetView showGridLines="0" zoomScalePageLayoutView="0" workbookViewId="0" topLeftCell="A1">
      <selection activeCell="C13" sqref="C13"/>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229</v>
      </c>
      <c r="B1" s="249"/>
      <c r="C1" s="249"/>
    </row>
    <row r="2" spans="1:3" ht="18">
      <c r="A2" s="255" t="s">
        <v>412</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1142</v>
      </c>
      <c r="B10" s="14"/>
      <c r="C10" s="14"/>
    </row>
    <row r="11" spans="1:3" ht="14.25" customHeight="1">
      <c r="A11" s="45"/>
      <c r="B11" s="47"/>
      <c r="C11" s="46"/>
    </row>
    <row r="13" spans="1:3" ht="30" customHeight="1">
      <c r="A13" s="10"/>
      <c r="B13" s="37" t="s">
        <v>982</v>
      </c>
      <c r="C13" s="34"/>
    </row>
    <row r="14" spans="1:2" ht="16.5" customHeight="1">
      <c r="A14" s="10"/>
      <c r="B14" s="17" t="s">
        <v>187</v>
      </c>
    </row>
    <row r="15" ht="16.5" customHeight="1">
      <c r="B15" s="33" t="s">
        <v>241</v>
      </c>
    </row>
    <row r="16" spans="2:3" ht="30" customHeight="1">
      <c r="B16" s="31" t="s">
        <v>1143</v>
      </c>
      <c r="C16" s="34"/>
    </row>
    <row r="17" ht="16.5" customHeight="1">
      <c r="B17" s="17" t="s">
        <v>187</v>
      </c>
    </row>
    <row r="18" spans="2:3" ht="30" customHeight="1">
      <c r="B18" s="31" t="s">
        <v>1144</v>
      </c>
      <c r="C18" s="34"/>
    </row>
    <row r="19" ht="16.5" customHeight="1">
      <c r="B19" s="17" t="s">
        <v>187</v>
      </c>
    </row>
    <row r="20" spans="2:3" ht="16.5" customHeight="1">
      <c r="B20" s="31" t="s">
        <v>1145</v>
      </c>
      <c r="C20" s="34"/>
    </row>
    <row r="21" ht="16.5" customHeight="1">
      <c r="B21" s="17" t="s">
        <v>187</v>
      </c>
    </row>
    <row r="22" ht="21" customHeight="1">
      <c r="B22" s="48" t="s">
        <v>1146</v>
      </c>
    </row>
    <row r="23" spans="2:3" ht="16.5" customHeight="1">
      <c r="B23" s="31" t="s">
        <v>1147</v>
      </c>
      <c r="C23" s="34"/>
    </row>
    <row r="24" ht="16.5" customHeight="1">
      <c r="B24" s="17" t="s">
        <v>187</v>
      </c>
    </row>
    <row r="25" spans="2:3" ht="16.5" customHeight="1">
      <c r="B25" s="31" t="s">
        <v>1148</v>
      </c>
      <c r="C25" s="34"/>
    </row>
    <row r="26" ht="16.5" customHeight="1">
      <c r="B26" s="17" t="s">
        <v>187</v>
      </c>
    </row>
    <row r="27" spans="2:3" ht="15">
      <c r="B27" s="31" t="s">
        <v>1149</v>
      </c>
      <c r="C27" s="34"/>
    </row>
    <row r="28" ht="12.75">
      <c r="B28" s="17" t="s">
        <v>187</v>
      </c>
    </row>
    <row r="29" spans="2:3" ht="16.5" customHeight="1">
      <c r="B29" s="31" t="s">
        <v>1150</v>
      </c>
      <c r="C29" s="34"/>
    </row>
    <row r="30" ht="16.5" customHeight="1">
      <c r="B30" s="17" t="s">
        <v>187</v>
      </c>
    </row>
    <row r="31" spans="2:3" ht="30" customHeight="1">
      <c r="B31" s="31" t="s">
        <v>1151</v>
      </c>
      <c r="C31" s="34"/>
    </row>
    <row r="32" ht="16.5" customHeight="1">
      <c r="B32" s="17" t="s">
        <v>187</v>
      </c>
    </row>
    <row r="33" spans="2:3" ht="16.5" customHeight="1">
      <c r="B33" s="31" t="s">
        <v>1152</v>
      </c>
      <c r="C33" s="34"/>
    </row>
    <row r="34" ht="16.5" customHeight="1">
      <c r="B34" s="17" t="s">
        <v>228</v>
      </c>
    </row>
    <row r="35" spans="2:3" ht="16.5" customHeight="1">
      <c r="B35" s="31" t="s">
        <v>1153</v>
      </c>
      <c r="C35" s="34"/>
    </row>
    <row r="36" ht="16.5" customHeight="1">
      <c r="B36" s="17" t="s">
        <v>187</v>
      </c>
    </row>
    <row r="37" ht="22.5" customHeight="1">
      <c r="B37" s="48" t="s">
        <v>423</v>
      </c>
    </row>
    <row r="38" spans="2:3" ht="15">
      <c r="B38" s="31" t="s">
        <v>424</v>
      </c>
      <c r="C38" s="34"/>
    </row>
    <row r="39" ht="12.75">
      <c r="B39" s="17" t="s">
        <v>187</v>
      </c>
    </row>
    <row r="40" ht="20.25" customHeight="1">
      <c r="B40" s="50" t="s">
        <v>425</v>
      </c>
    </row>
    <row r="41" spans="2:3" ht="16.5" customHeight="1">
      <c r="B41" s="31" t="s">
        <v>426</v>
      </c>
      <c r="C41" s="34"/>
    </row>
    <row r="42" ht="16.5" customHeight="1">
      <c r="B42" s="17" t="s">
        <v>187</v>
      </c>
    </row>
    <row r="43" spans="2:3" ht="16.5" customHeight="1">
      <c r="B43" s="31" t="s">
        <v>427</v>
      </c>
      <c r="C43" s="34"/>
    </row>
    <row r="44" ht="16.5" customHeight="1">
      <c r="B44" s="17" t="s">
        <v>187</v>
      </c>
    </row>
    <row r="45" spans="2:3" ht="16.5" customHeight="1">
      <c r="B45" s="31" t="s">
        <v>428</v>
      </c>
      <c r="C45" s="34"/>
    </row>
    <row r="46" ht="16.5" customHeight="1">
      <c r="B46" s="17" t="s">
        <v>187</v>
      </c>
    </row>
    <row r="47" spans="2:3" ht="16.5" customHeight="1">
      <c r="B47" s="31" t="s">
        <v>989</v>
      </c>
      <c r="C47" s="34"/>
    </row>
    <row r="48" ht="16.5" customHeight="1">
      <c r="B48" s="17" t="s">
        <v>187</v>
      </c>
    </row>
    <row r="49" ht="42" customHeight="1">
      <c r="B49" s="48" t="s">
        <v>1103</v>
      </c>
    </row>
    <row r="50" spans="2:3" ht="16.5" customHeight="1">
      <c r="B50" s="31" t="s">
        <v>429</v>
      </c>
      <c r="C50" s="34"/>
    </row>
    <row r="51" ht="16.5" customHeight="1">
      <c r="B51" s="17" t="s">
        <v>187</v>
      </c>
    </row>
    <row r="52" ht="16.5" customHeight="1">
      <c r="B52" s="33" t="s">
        <v>990</v>
      </c>
    </row>
    <row r="53" spans="2:3" ht="16.5" customHeight="1">
      <c r="B53" s="31" t="s">
        <v>991</v>
      </c>
      <c r="C53" s="34"/>
    </row>
    <row r="54" ht="16.5" customHeight="1">
      <c r="B54" s="17" t="s">
        <v>187</v>
      </c>
    </row>
    <row r="55" spans="2:3" ht="16.5" customHeight="1">
      <c r="B55" s="31" t="s">
        <v>992</v>
      </c>
      <c r="C55" s="34"/>
    </row>
    <row r="56" ht="16.5" customHeight="1">
      <c r="B56" s="17" t="s">
        <v>187</v>
      </c>
    </row>
    <row r="57" spans="2:3" ht="16.5" customHeight="1">
      <c r="B57" s="31" t="s">
        <v>993</v>
      </c>
      <c r="C57" s="34"/>
    </row>
    <row r="58" ht="16.5" customHeight="1">
      <c r="B58" s="17" t="s">
        <v>187</v>
      </c>
    </row>
    <row r="59" spans="2:3" ht="16.5" customHeight="1">
      <c r="B59" s="31" t="s">
        <v>994</v>
      </c>
      <c r="C59" s="34"/>
    </row>
    <row r="60" ht="16.5" customHeight="1">
      <c r="B60" s="17" t="s">
        <v>187</v>
      </c>
    </row>
    <row r="61" ht="24.75" customHeight="1"/>
    <row r="62" spans="1:3" ht="19.5" customHeight="1">
      <c r="A62" s="18" t="s">
        <v>430</v>
      </c>
      <c r="B62" s="14"/>
      <c r="C62" s="14"/>
    </row>
    <row r="64" spans="2:3" ht="16.5" customHeight="1">
      <c r="B64" s="31" t="s">
        <v>995</v>
      </c>
      <c r="C64" s="34"/>
    </row>
    <row r="65" ht="16.5" customHeight="1">
      <c r="B65" s="17" t="s">
        <v>187</v>
      </c>
    </row>
    <row r="66" spans="2:3" ht="16.5" customHeight="1">
      <c r="B66" s="31" t="s">
        <v>996</v>
      </c>
      <c r="C66" s="34"/>
    </row>
    <row r="67" ht="16.5" customHeight="1">
      <c r="B67" s="17" t="s">
        <v>187</v>
      </c>
    </row>
    <row r="68" spans="2:3" ht="16.5" customHeight="1">
      <c r="B68" s="31" t="s">
        <v>1104</v>
      </c>
      <c r="C68" s="34"/>
    </row>
    <row r="69" ht="16.5" customHeight="1">
      <c r="B69" s="17" t="s">
        <v>431</v>
      </c>
    </row>
    <row r="70" ht="16.5" customHeight="1">
      <c r="B70" s="33" t="s">
        <v>396</v>
      </c>
    </row>
    <row r="71" spans="2:3" ht="30" customHeight="1">
      <c r="B71" s="31" t="s">
        <v>997</v>
      </c>
      <c r="C71" s="34"/>
    </row>
    <row r="72" ht="16.5" customHeight="1">
      <c r="B72" s="17" t="s">
        <v>187</v>
      </c>
    </row>
    <row r="73" spans="2:3" ht="18" customHeight="1">
      <c r="B73" s="31" t="s">
        <v>378</v>
      </c>
      <c r="C73" s="34"/>
    </row>
    <row r="74" ht="16.5" customHeight="1">
      <c r="B74" s="17" t="s">
        <v>187</v>
      </c>
    </row>
    <row r="75" ht="9" customHeight="1"/>
    <row r="76" ht="16.5" customHeight="1">
      <c r="B76" s="33" t="s">
        <v>395</v>
      </c>
    </row>
    <row r="77" spans="2:3" ht="28.5" customHeight="1">
      <c r="B77" s="31" t="s">
        <v>379</v>
      </c>
      <c r="C77" s="34"/>
    </row>
    <row r="78" ht="16.5" customHeight="1">
      <c r="B78" s="17" t="s">
        <v>187</v>
      </c>
    </row>
    <row r="79" spans="2:3" ht="16.5" customHeight="1">
      <c r="B79" s="31" t="s">
        <v>444</v>
      </c>
      <c r="C79" s="34"/>
    </row>
    <row r="80" ht="16.5" customHeight="1">
      <c r="B80" s="17" t="s">
        <v>187</v>
      </c>
    </row>
    <row r="81" spans="2:3" ht="28.5" customHeight="1">
      <c r="B81" s="31" t="s">
        <v>380</v>
      </c>
      <c r="C81" s="34"/>
    </row>
    <row r="82" ht="16.5" customHeight="1">
      <c r="B82" s="17" t="s">
        <v>187</v>
      </c>
    </row>
    <row r="83" spans="2:3" ht="16.5" customHeight="1">
      <c r="B83" s="31" t="s">
        <v>999</v>
      </c>
      <c r="C83" s="34"/>
    </row>
    <row r="84" ht="16.5" customHeight="1">
      <c r="B84" s="17" t="s">
        <v>187</v>
      </c>
    </row>
    <row r="85" spans="2:3" ht="16.5" customHeight="1">
      <c r="B85" s="31" t="s">
        <v>164</v>
      </c>
      <c r="C85" s="34"/>
    </row>
    <row r="86" ht="16.5" customHeight="1">
      <c r="B86" s="17" t="s">
        <v>187</v>
      </c>
    </row>
    <row r="87" spans="2:3" ht="30">
      <c r="B87" s="31" t="s">
        <v>432</v>
      </c>
      <c r="C87" s="34"/>
    </row>
    <row r="88" ht="12.75">
      <c r="B88" s="17"/>
    </row>
    <row r="89" spans="2:3" ht="45">
      <c r="B89" s="31" t="s">
        <v>165</v>
      </c>
      <c r="C89" s="34"/>
    </row>
    <row r="90" ht="16.5" customHeight="1">
      <c r="B90" s="17" t="s">
        <v>187</v>
      </c>
    </row>
    <row r="91" ht="21" customHeight="1">
      <c r="B91" s="50" t="s">
        <v>433</v>
      </c>
    </row>
    <row r="92" ht="16.5" customHeight="1">
      <c r="B92" s="49" t="s">
        <v>166</v>
      </c>
    </row>
    <row r="93" spans="2:3" ht="16.5" customHeight="1">
      <c r="B93" s="37" t="s">
        <v>434</v>
      </c>
      <c r="C93" s="34"/>
    </row>
    <row r="94" ht="16.5" customHeight="1">
      <c r="B94" s="17" t="s">
        <v>187</v>
      </c>
    </row>
    <row r="95" spans="2:3" ht="16.5" customHeight="1">
      <c r="B95" s="37" t="s">
        <v>435</v>
      </c>
      <c r="C95" s="34"/>
    </row>
    <row r="96" ht="16.5" customHeight="1">
      <c r="B96" s="17" t="s">
        <v>187</v>
      </c>
    </row>
    <row r="97" spans="2:3" ht="16.5" customHeight="1">
      <c r="B97" s="31" t="s">
        <v>167</v>
      </c>
      <c r="C97" s="34"/>
    </row>
    <row r="98" ht="16.5" customHeight="1">
      <c r="B98" s="17" t="s">
        <v>187</v>
      </c>
    </row>
    <row r="99" ht="9" customHeight="1">
      <c r="B99" s="17"/>
    </row>
    <row r="100" ht="30" customHeight="1">
      <c r="B100" s="33" t="s">
        <v>998</v>
      </c>
    </row>
    <row r="101" spans="2:3" ht="16.5" customHeight="1">
      <c r="B101" s="31" t="s">
        <v>168</v>
      </c>
      <c r="C101" s="34"/>
    </row>
    <row r="102" ht="16.5" customHeight="1">
      <c r="B102" s="17" t="s">
        <v>228</v>
      </c>
    </row>
    <row r="103" spans="2:3" ht="16.5" customHeight="1">
      <c r="B103" s="31" t="s">
        <v>438</v>
      </c>
      <c r="C103" s="34"/>
    </row>
    <row r="104" ht="16.5" customHeight="1">
      <c r="B104" s="17" t="s">
        <v>228</v>
      </c>
    </row>
    <row r="105" ht="16.5" customHeight="1">
      <c r="B105" s="31" t="s">
        <v>169</v>
      </c>
    </row>
    <row r="106" ht="16.5" customHeight="1">
      <c r="B106" s="141"/>
    </row>
    <row r="107" ht="9" customHeight="1"/>
    <row r="108" spans="2:3" ht="16.5" customHeight="1">
      <c r="B108" s="31" t="s">
        <v>439</v>
      </c>
      <c r="C108" s="34"/>
    </row>
    <row r="109" ht="16.5" customHeight="1">
      <c r="B109" s="17" t="s">
        <v>228</v>
      </c>
    </row>
    <row r="110" ht="16.5" customHeight="1">
      <c r="B110" s="31" t="s">
        <v>169</v>
      </c>
    </row>
    <row r="111" ht="16.5" customHeight="1">
      <c r="B111" s="141"/>
    </row>
    <row r="112" ht="9" customHeight="1"/>
    <row r="113" spans="2:3" ht="16.5" customHeight="1">
      <c r="B113" s="31" t="s">
        <v>440</v>
      </c>
      <c r="C113" s="34"/>
    </row>
    <row r="114" ht="16.5" customHeight="1">
      <c r="B114" s="17" t="s">
        <v>228</v>
      </c>
    </row>
    <row r="115" ht="16.5" customHeight="1">
      <c r="B115" s="31" t="s">
        <v>169</v>
      </c>
    </row>
    <row r="116" ht="16.5" customHeight="1">
      <c r="B116" s="141"/>
    </row>
    <row r="117" ht="9" customHeight="1"/>
    <row r="118" spans="2:3" ht="16.5" customHeight="1">
      <c r="B118" s="31" t="s">
        <v>1172</v>
      </c>
      <c r="C118" s="34"/>
    </row>
    <row r="119" ht="16.5" customHeight="1">
      <c r="B119" s="17" t="s">
        <v>228</v>
      </c>
    </row>
    <row r="120" ht="16.5" customHeight="1">
      <c r="B120" s="31" t="s">
        <v>170</v>
      </c>
    </row>
    <row r="121" ht="16.5" customHeight="1">
      <c r="B121" s="141"/>
    </row>
    <row r="122" ht="9" customHeight="1"/>
    <row r="123" spans="2:3" ht="16.5" customHeight="1">
      <c r="B123" s="31" t="s">
        <v>171</v>
      </c>
      <c r="C123" s="34"/>
    </row>
    <row r="124" ht="16.5" customHeight="1">
      <c r="B124" s="17" t="s">
        <v>187</v>
      </c>
    </row>
    <row r="125" spans="2:3" ht="30" customHeight="1">
      <c r="B125" s="31" t="s">
        <v>1000</v>
      </c>
      <c r="C125" s="34"/>
    </row>
    <row r="126" ht="16.5" customHeight="1">
      <c r="B126" s="17" t="s">
        <v>187</v>
      </c>
    </row>
    <row r="127" spans="2:3" ht="30" customHeight="1">
      <c r="B127" s="31" t="s">
        <v>172</v>
      </c>
      <c r="C127" s="34"/>
    </row>
    <row r="128" ht="16.5" customHeight="1">
      <c r="B128" s="17" t="s">
        <v>187</v>
      </c>
    </row>
    <row r="129" ht="24.75" customHeight="1"/>
    <row r="130" spans="1:3" ht="19.5" customHeight="1">
      <c r="A130" s="18" t="s">
        <v>441</v>
      </c>
      <c r="B130" s="14"/>
      <c r="C130" s="14"/>
    </row>
    <row r="132" spans="2:3" ht="15">
      <c r="B132" s="31" t="s">
        <v>442</v>
      </c>
      <c r="C132" s="34"/>
    </row>
    <row r="133" ht="12.75">
      <c r="B133" s="17" t="s">
        <v>443</v>
      </c>
    </row>
    <row r="135" ht="15">
      <c r="B135" s="163" t="s">
        <v>173</v>
      </c>
    </row>
    <row r="137" spans="2:3" ht="30">
      <c r="B137" s="37" t="s">
        <v>175</v>
      </c>
      <c r="C137" s="34"/>
    </row>
    <row r="138" ht="16.5" customHeight="1">
      <c r="B138" s="17" t="s">
        <v>187</v>
      </c>
    </row>
    <row r="139" ht="16.5" customHeight="1">
      <c r="B139" s="33" t="s">
        <v>241</v>
      </c>
    </row>
    <row r="140" spans="2:3" ht="30" customHeight="1">
      <c r="B140" s="31" t="s">
        <v>1143</v>
      </c>
      <c r="C140" s="34"/>
    </row>
    <row r="141" ht="16.5" customHeight="1">
      <c r="B141" s="17" t="s">
        <v>187</v>
      </c>
    </row>
    <row r="142" spans="2:3" ht="16.5" customHeight="1">
      <c r="B142" s="31" t="s">
        <v>983</v>
      </c>
      <c r="C142" s="34"/>
    </row>
    <row r="143" ht="16.5" customHeight="1">
      <c r="B143" s="17" t="s">
        <v>187</v>
      </c>
    </row>
    <row r="144" spans="2:3" ht="16.5" customHeight="1">
      <c r="B144" s="31" t="s">
        <v>176</v>
      </c>
      <c r="C144" s="34"/>
    </row>
    <row r="145" ht="16.5" customHeight="1">
      <c r="B145" s="17" t="s">
        <v>187</v>
      </c>
    </row>
    <row r="146" ht="20.25" customHeight="1">
      <c r="B146" s="33" t="s">
        <v>445</v>
      </c>
    </row>
    <row r="147" spans="2:3" ht="16.5" customHeight="1">
      <c r="B147" s="31" t="s">
        <v>446</v>
      </c>
      <c r="C147" s="34"/>
    </row>
    <row r="148" ht="16.5" customHeight="1">
      <c r="B148" s="17" t="s">
        <v>187</v>
      </c>
    </row>
    <row r="149" spans="2:3" ht="16.5" customHeight="1">
      <c r="B149" s="31" t="s">
        <v>447</v>
      </c>
      <c r="C149" s="34"/>
    </row>
    <row r="150" ht="16.5" customHeight="1">
      <c r="B150" s="17" t="s">
        <v>187</v>
      </c>
    </row>
    <row r="151" spans="2:3" ht="30" customHeight="1">
      <c r="B151" s="37" t="s">
        <v>397</v>
      </c>
      <c r="C151" s="34"/>
    </row>
    <row r="152" ht="16.5" customHeight="1">
      <c r="B152" s="17" t="s">
        <v>187</v>
      </c>
    </row>
    <row r="154" ht="15">
      <c r="B154" s="163" t="s">
        <v>174</v>
      </c>
    </row>
    <row r="156" spans="2:3" ht="15">
      <c r="B156" s="37" t="s">
        <v>72</v>
      </c>
      <c r="C156" s="34"/>
    </row>
    <row r="157" ht="16.5" customHeight="1">
      <c r="B157" s="17" t="s">
        <v>187</v>
      </c>
    </row>
    <row r="158" ht="16.5" customHeight="1">
      <c r="B158" s="33" t="s">
        <v>241</v>
      </c>
    </row>
    <row r="159" spans="2:3" ht="30" customHeight="1">
      <c r="B159" s="31" t="s">
        <v>1143</v>
      </c>
      <c r="C159" s="34"/>
    </row>
    <row r="160" ht="16.5" customHeight="1">
      <c r="B160" s="17" t="s">
        <v>187</v>
      </c>
    </row>
    <row r="161" spans="2:3" ht="16.5" customHeight="1">
      <c r="B161" s="31" t="s">
        <v>983</v>
      </c>
      <c r="C161" s="34"/>
    </row>
    <row r="162" ht="16.5" customHeight="1">
      <c r="B162" s="17" t="s">
        <v>187</v>
      </c>
    </row>
    <row r="163" spans="2:3" ht="16.5" customHeight="1">
      <c r="B163" s="31" t="s">
        <v>176</v>
      </c>
      <c r="C163" s="34"/>
    </row>
    <row r="164" ht="16.5" customHeight="1">
      <c r="B164" s="17" t="s">
        <v>187</v>
      </c>
    </row>
    <row r="165" ht="19.5" customHeight="1">
      <c r="B165" s="33" t="s">
        <v>451</v>
      </c>
    </row>
    <row r="166" spans="2:3" ht="16.5" customHeight="1">
      <c r="B166" s="31" t="s">
        <v>448</v>
      </c>
      <c r="C166" s="34"/>
    </row>
    <row r="167" ht="16.5" customHeight="1">
      <c r="B167" s="17" t="s">
        <v>187</v>
      </c>
    </row>
    <row r="168" spans="2:3" ht="16.5" customHeight="1">
      <c r="B168" s="31" t="s">
        <v>449</v>
      </c>
      <c r="C168" s="34"/>
    </row>
    <row r="169" ht="16.5" customHeight="1">
      <c r="B169" s="17" t="s">
        <v>187</v>
      </c>
    </row>
    <row r="170" spans="2:3" ht="16.5" customHeight="1">
      <c r="B170" s="31" t="s">
        <v>450</v>
      </c>
      <c r="C170" s="34"/>
    </row>
    <row r="171" ht="16.5" customHeight="1">
      <c r="B171" s="17" t="s">
        <v>187</v>
      </c>
    </row>
    <row r="172" ht="37.5" customHeight="1">
      <c r="B172" s="33" t="s">
        <v>1060</v>
      </c>
    </row>
    <row r="173" spans="2:3" ht="16.5" customHeight="1">
      <c r="B173" s="31" t="s">
        <v>1061</v>
      </c>
      <c r="C173" s="34"/>
    </row>
    <row r="174" ht="16.5" customHeight="1">
      <c r="B174" s="17" t="s">
        <v>187</v>
      </c>
    </row>
    <row r="175" spans="2:3" ht="16.5" customHeight="1">
      <c r="B175" s="31" t="s">
        <v>1062</v>
      </c>
      <c r="C175" s="34"/>
    </row>
    <row r="176" ht="16.5" customHeight="1">
      <c r="B176" s="17" t="s">
        <v>187</v>
      </c>
    </row>
    <row r="177" spans="2:3" ht="16.5" customHeight="1">
      <c r="B177" s="31" t="s">
        <v>1063</v>
      </c>
      <c r="C177" s="34"/>
    </row>
    <row r="178" ht="16.5" customHeight="1">
      <c r="B178" s="17" t="s">
        <v>187</v>
      </c>
    </row>
    <row r="179" spans="2:3" ht="16.5" customHeight="1">
      <c r="B179" s="31" t="s">
        <v>1064</v>
      </c>
      <c r="C179" s="34"/>
    </row>
    <row r="180" ht="16.5" customHeight="1">
      <c r="B180" s="13" t="s">
        <v>187</v>
      </c>
    </row>
    <row r="181" spans="2:3" ht="16.5" customHeight="1">
      <c r="B181" s="31" t="s">
        <v>1065</v>
      </c>
      <c r="C181" s="34"/>
    </row>
    <row r="182" ht="16.5" customHeight="1">
      <c r="B182" s="17" t="s">
        <v>187</v>
      </c>
    </row>
    <row r="183" spans="2:3" ht="16.5" customHeight="1">
      <c r="B183" s="31" t="s">
        <v>452</v>
      </c>
      <c r="C183" s="34"/>
    </row>
    <row r="184" ht="16.5" customHeight="1">
      <c r="B184" s="17" t="s">
        <v>187</v>
      </c>
    </row>
    <row r="185" spans="2:3" ht="16.5" customHeight="1">
      <c r="B185" s="31" t="s">
        <v>453</v>
      </c>
      <c r="C185" s="34"/>
    </row>
    <row r="186" ht="16.5" customHeight="1">
      <c r="B186" s="17" t="s">
        <v>187</v>
      </c>
    </row>
    <row r="187" ht="24.75" customHeight="1"/>
    <row r="188" spans="1:3" ht="19.5" customHeight="1">
      <c r="A188" s="18" t="s">
        <v>454</v>
      </c>
      <c r="B188" s="14"/>
      <c r="C188" s="14"/>
    </row>
    <row r="190" spans="2:3" ht="30">
      <c r="B190" s="37" t="s">
        <v>1001</v>
      </c>
      <c r="C190" s="34"/>
    </row>
    <row r="191" ht="16.5" customHeight="1">
      <c r="B191" s="17" t="s">
        <v>187</v>
      </c>
    </row>
    <row r="192" ht="16.5" customHeight="1">
      <c r="B192" s="33" t="s">
        <v>241</v>
      </c>
    </row>
    <row r="193" spans="2:3" ht="30" customHeight="1">
      <c r="B193" s="31" t="s">
        <v>1143</v>
      </c>
      <c r="C193" s="34"/>
    </row>
    <row r="194" ht="16.5" customHeight="1">
      <c r="B194" s="17" t="s">
        <v>187</v>
      </c>
    </row>
    <row r="195" spans="2:3" ht="16.5" customHeight="1">
      <c r="B195" s="31" t="s">
        <v>983</v>
      </c>
      <c r="C195" s="34"/>
    </row>
    <row r="196" ht="16.5" customHeight="1">
      <c r="B196" s="17" t="s">
        <v>187</v>
      </c>
    </row>
    <row r="197" spans="2:3" ht="16.5" customHeight="1">
      <c r="B197" s="31" t="s">
        <v>176</v>
      </c>
      <c r="C197" s="34"/>
    </row>
    <row r="198" ht="16.5" customHeight="1">
      <c r="B198" s="17" t="s">
        <v>187</v>
      </c>
    </row>
    <row r="199" spans="2:3" ht="30" customHeight="1">
      <c r="B199" s="31" t="s">
        <v>1066</v>
      </c>
      <c r="C199" s="34"/>
    </row>
    <row r="200" ht="16.5" customHeight="1">
      <c r="B200" s="17" t="s">
        <v>187</v>
      </c>
    </row>
    <row r="201" ht="23.25" customHeight="1">
      <c r="B201" s="49" t="s">
        <v>1067</v>
      </c>
    </row>
    <row r="202" spans="2:3" ht="16.5" customHeight="1">
      <c r="B202" s="37" t="s">
        <v>456</v>
      </c>
      <c r="C202" s="34"/>
    </row>
    <row r="203" ht="16.5" customHeight="1">
      <c r="B203" s="17" t="s">
        <v>187</v>
      </c>
    </row>
    <row r="204" spans="2:3" ht="16.5" customHeight="1">
      <c r="B204" s="31" t="s">
        <v>457</v>
      </c>
      <c r="C204" s="34"/>
    </row>
    <row r="205" ht="16.5" customHeight="1">
      <c r="B205" s="17" t="s">
        <v>187</v>
      </c>
    </row>
    <row r="206" spans="2:3" ht="16.5" customHeight="1">
      <c r="B206" s="31" t="s">
        <v>1068</v>
      </c>
      <c r="C206" s="34"/>
    </row>
    <row r="207" ht="16.5" customHeight="1">
      <c r="B207" s="17" t="s">
        <v>187</v>
      </c>
    </row>
    <row r="208" spans="2:3" ht="16.5" customHeight="1">
      <c r="B208" s="31" t="s">
        <v>458</v>
      </c>
      <c r="C208" s="34"/>
    </row>
    <row r="209" ht="16.5" customHeight="1">
      <c r="B209" s="17" t="s">
        <v>187</v>
      </c>
    </row>
    <row r="210" ht="18.75" customHeight="1">
      <c r="B210" s="33" t="s">
        <v>459</v>
      </c>
    </row>
    <row r="211" spans="2:3" ht="15">
      <c r="B211" s="31" t="s">
        <v>460</v>
      </c>
      <c r="C211" s="51"/>
    </row>
    <row r="213" spans="2:3" ht="15">
      <c r="B213" s="31" t="s">
        <v>612</v>
      </c>
      <c r="C213" s="51"/>
    </row>
    <row r="215" ht="30">
      <c r="B215" s="33" t="s">
        <v>1002</v>
      </c>
    </row>
    <row r="216" spans="2:3" ht="16.5" customHeight="1">
      <c r="B216" s="31" t="s">
        <v>1061</v>
      </c>
      <c r="C216" s="34"/>
    </row>
    <row r="217" ht="16.5" customHeight="1">
      <c r="B217" s="17" t="s">
        <v>187</v>
      </c>
    </row>
    <row r="218" spans="2:3" ht="16.5" customHeight="1">
      <c r="B218" s="31" t="s">
        <v>1062</v>
      </c>
      <c r="C218" s="34"/>
    </row>
    <row r="219" ht="16.5" customHeight="1">
      <c r="B219" s="17" t="s">
        <v>187</v>
      </c>
    </row>
    <row r="220" spans="2:3" ht="15">
      <c r="B220" s="31" t="s">
        <v>1063</v>
      </c>
      <c r="C220" s="34"/>
    </row>
    <row r="221" ht="12.75">
      <c r="B221" s="17" t="s">
        <v>187</v>
      </c>
    </row>
    <row r="222" ht="39" customHeight="1">
      <c r="B222" s="48" t="s">
        <v>763</v>
      </c>
    </row>
    <row r="223" spans="2:3" ht="16.5" customHeight="1">
      <c r="B223" s="31" t="s">
        <v>1069</v>
      </c>
      <c r="C223" s="34"/>
    </row>
    <row r="224" ht="16.5" customHeight="1">
      <c r="B224" s="17" t="s">
        <v>187</v>
      </c>
    </row>
    <row r="225" spans="2:3" ht="16.5" customHeight="1">
      <c r="B225" s="31" t="s">
        <v>1070</v>
      </c>
      <c r="C225" s="34"/>
    </row>
    <row r="226" ht="16.5" customHeight="1">
      <c r="B226" s="17" t="s">
        <v>187</v>
      </c>
    </row>
    <row r="227" spans="2:3" ht="16.5" customHeight="1">
      <c r="B227" s="31" t="s">
        <v>1071</v>
      </c>
      <c r="C227" s="34"/>
    </row>
    <row r="228" ht="16.5" customHeight="1">
      <c r="B228" s="17" t="s">
        <v>187</v>
      </c>
    </row>
    <row r="229" spans="2:3" ht="16.5" customHeight="1">
      <c r="B229" s="31" t="s">
        <v>1072</v>
      </c>
      <c r="C229" s="34"/>
    </row>
    <row r="230" ht="16.5" customHeight="1">
      <c r="B230" s="17" t="s">
        <v>187</v>
      </c>
    </row>
    <row r="231" ht="24.75" customHeight="1"/>
    <row r="232" spans="1:3" ht="19.5" customHeight="1">
      <c r="A232" s="18" t="s">
        <v>461</v>
      </c>
      <c r="B232" s="14"/>
      <c r="C232" s="14"/>
    </row>
    <row r="234" ht="15">
      <c r="B234" s="163" t="s">
        <v>462</v>
      </c>
    </row>
    <row r="236" spans="2:3" ht="30">
      <c r="B236" s="31" t="s">
        <v>1122</v>
      </c>
      <c r="C236" s="34"/>
    </row>
    <row r="237" ht="16.5" customHeight="1">
      <c r="B237" s="17" t="s">
        <v>187</v>
      </c>
    </row>
    <row r="238" spans="2:3" ht="16.5" customHeight="1">
      <c r="B238" s="31" t="s">
        <v>770</v>
      </c>
      <c r="C238" s="34"/>
    </row>
    <row r="239" ht="16.5" customHeight="1">
      <c r="B239" s="17" t="s">
        <v>187</v>
      </c>
    </row>
    <row r="240" spans="2:3" ht="16.5" customHeight="1">
      <c r="B240" s="31" t="s">
        <v>1123</v>
      </c>
      <c r="C240" s="34"/>
    </row>
    <row r="241" ht="16.5" customHeight="1">
      <c r="B241" s="17" t="s">
        <v>187</v>
      </c>
    </row>
    <row r="242" ht="34.5" customHeight="1">
      <c r="B242" s="48" t="s">
        <v>1124</v>
      </c>
    </row>
    <row r="243" spans="2:3" ht="30" customHeight="1">
      <c r="B243" s="31" t="s">
        <v>771</v>
      </c>
      <c r="C243" s="34"/>
    </row>
    <row r="244" ht="16.5" customHeight="1">
      <c r="B244" s="17" t="s">
        <v>228</v>
      </c>
    </row>
    <row r="245" spans="2:3" ht="30" customHeight="1">
      <c r="B245" s="31" t="s">
        <v>1125</v>
      </c>
      <c r="C245" s="34"/>
    </row>
    <row r="246" ht="16.5" customHeight="1">
      <c r="B246" s="17" t="s">
        <v>228</v>
      </c>
    </row>
    <row r="247" spans="2:3" ht="16.5" customHeight="1">
      <c r="B247" s="31" t="s">
        <v>1127</v>
      </c>
      <c r="C247" s="34"/>
    </row>
    <row r="248" ht="16.5" customHeight="1">
      <c r="B248" s="17" t="s">
        <v>228</v>
      </c>
    </row>
    <row r="249" spans="2:3" ht="16.5" customHeight="1">
      <c r="B249" s="31" t="s">
        <v>1126</v>
      </c>
      <c r="C249" s="34"/>
    </row>
    <row r="250" ht="16.5" customHeight="1">
      <c r="B250" s="17" t="s">
        <v>228</v>
      </c>
    </row>
    <row r="251" ht="16.5" customHeight="1">
      <c r="B251" s="17"/>
    </row>
    <row r="252" spans="2:3" ht="16.5" customHeight="1">
      <c r="B252" s="31" t="s">
        <v>463</v>
      </c>
      <c r="C252" s="34"/>
    </row>
    <row r="253" ht="16.5" customHeight="1">
      <c r="B253" s="17" t="s">
        <v>187</v>
      </c>
    </row>
    <row r="254" ht="16.5" customHeight="1">
      <c r="B254" s="33" t="s">
        <v>464</v>
      </c>
    </row>
    <row r="255" spans="2:3" ht="16.5" customHeight="1">
      <c r="B255" s="31" t="s">
        <v>1003</v>
      </c>
      <c r="C255" s="34"/>
    </row>
    <row r="256" ht="16.5" customHeight="1">
      <c r="B256" s="17" t="s">
        <v>187</v>
      </c>
    </row>
    <row r="257" spans="2:3" ht="16.5" customHeight="1">
      <c r="B257" s="31" t="s">
        <v>465</v>
      </c>
      <c r="C257" s="34"/>
    </row>
    <row r="258" ht="16.5" customHeight="1">
      <c r="B258" s="17" t="s">
        <v>187</v>
      </c>
    </row>
    <row r="259" spans="2:3" ht="16.5" customHeight="1">
      <c r="B259" s="31" t="s">
        <v>772</v>
      </c>
      <c r="C259" s="34"/>
    </row>
    <row r="260" ht="16.5" customHeight="1">
      <c r="B260" s="17" t="s">
        <v>187</v>
      </c>
    </row>
    <row r="261" spans="2:3" ht="16.5" customHeight="1">
      <c r="B261" s="31" t="s">
        <v>486</v>
      </c>
      <c r="C261" s="34"/>
    </row>
    <row r="262" ht="16.5" customHeight="1">
      <c r="B262" s="17" t="s">
        <v>187</v>
      </c>
    </row>
    <row r="263" spans="2:3" ht="16.5" customHeight="1">
      <c r="B263" s="31" t="s">
        <v>487</v>
      </c>
      <c r="C263" s="34"/>
    </row>
    <row r="264" ht="16.5" customHeight="1">
      <c r="B264" s="17" t="s">
        <v>187</v>
      </c>
    </row>
    <row r="265" spans="2:3" ht="16.5" customHeight="1">
      <c r="B265" s="31" t="s">
        <v>488</v>
      </c>
      <c r="C265" s="34"/>
    </row>
    <row r="266" ht="16.5" customHeight="1">
      <c r="B266" s="17" t="s">
        <v>228</v>
      </c>
    </row>
    <row r="267" spans="2:3" ht="16.5" customHeight="1">
      <c r="B267" s="31" t="s">
        <v>490</v>
      </c>
      <c r="C267" s="34"/>
    </row>
    <row r="268" ht="16.5" customHeight="1">
      <c r="B268" s="17" t="s">
        <v>228</v>
      </c>
    </row>
    <row r="269" spans="2:3" ht="16.5" customHeight="1">
      <c r="B269" s="31" t="s">
        <v>491</v>
      </c>
      <c r="C269" s="34"/>
    </row>
    <row r="270" ht="16.5" customHeight="1">
      <c r="B270" s="17" t="s">
        <v>187</v>
      </c>
    </row>
    <row r="271" spans="2:3" ht="16.5" customHeight="1">
      <c r="B271" s="31" t="s">
        <v>773</v>
      </c>
      <c r="C271" s="34"/>
    </row>
    <row r="272" ht="16.5" customHeight="1">
      <c r="B272" s="17" t="s">
        <v>187</v>
      </c>
    </row>
    <row r="273" spans="2:3" ht="16.5" customHeight="1">
      <c r="B273" s="31" t="s">
        <v>774</v>
      </c>
      <c r="C273" s="34"/>
    </row>
    <row r="274" ht="16.5" customHeight="1">
      <c r="B274" s="17" t="s">
        <v>187</v>
      </c>
    </row>
    <row r="275" spans="2:3" ht="30" customHeight="1">
      <c r="B275" s="31" t="s">
        <v>775</v>
      </c>
      <c r="C275" s="34"/>
    </row>
    <row r="276" ht="16.5" customHeight="1">
      <c r="B276" s="17" t="s">
        <v>187</v>
      </c>
    </row>
    <row r="277" spans="2:3" ht="16.5" customHeight="1">
      <c r="B277" s="31" t="s">
        <v>776</v>
      </c>
      <c r="C277" s="34"/>
    </row>
    <row r="278" ht="16.5" customHeight="1">
      <c r="B278" s="17" t="s">
        <v>187</v>
      </c>
    </row>
    <row r="279" spans="2:3" ht="16.5" customHeight="1">
      <c r="B279" s="31" t="s">
        <v>777</v>
      </c>
      <c r="C279" s="34"/>
    </row>
    <row r="280" ht="16.5" customHeight="1">
      <c r="B280" s="17" t="s">
        <v>187</v>
      </c>
    </row>
    <row r="281" ht="39.75" customHeight="1">
      <c r="B281" s="48" t="s">
        <v>1004</v>
      </c>
    </row>
    <row r="282" spans="2:3" ht="16.5" customHeight="1">
      <c r="B282" s="31" t="s">
        <v>1005</v>
      </c>
      <c r="C282" s="34"/>
    </row>
    <row r="283" ht="16.5" customHeight="1">
      <c r="B283" s="17" t="s">
        <v>187</v>
      </c>
    </row>
    <row r="284" spans="2:3" ht="16.5" customHeight="1">
      <c r="B284" s="31" t="s">
        <v>1006</v>
      </c>
      <c r="C284" s="34"/>
    </row>
    <row r="285" ht="16.5" customHeight="1">
      <c r="B285" s="17" t="s">
        <v>187</v>
      </c>
    </row>
    <row r="286" ht="25.5" customHeight="1">
      <c r="B286" s="48" t="s">
        <v>1007</v>
      </c>
    </row>
    <row r="287" spans="2:3" ht="16.5" customHeight="1">
      <c r="B287" s="31" t="s">
        <v>778</v>
      </c>
      <c r="C287" s="34"/>
    </row>
    <row r="288" ht="16.5" customHeight="1">
      <c r="B288" s="17" t="s">
        <v>187</v>
      </c>
    </row>
    <row r="289" spans="2:3" ht="16.5" customHeight="1">
      <c r="B289" s="31" t="s">
        <v>1175</v>
      </c>
      <c r="C289" s="34"/>
    </row>
    <row r="290" ht="16.5" customHeight="1">
      <c r="B290" s="17" t="s">
        <v>187</v>
      </c>
    </row>
    <row r="291" spans="2:3" ht="16.5" customHeight="1">
      <c r="B291" s="31" t="s">
        <v>779</v>
      </c>
      <c r="C291" s="34"/>
    </row>
    <row r="292" ht="16.5" customHeight="1">
      <c r="B292" s="17" t="s">
        <v>187</v>
      </c>
    </row>
    <row r="294" ht="15">
      <c r="B294" s="163" t="s">
        <v>492</v>
      </c>
    </row>
    <row r="296" spans="2:3" ht="30">
      <c r="B296" s="31" t="s">
        <v>1184</v>
      </c>
      <c r="C296" s="34"/>
    </row>
    <row r="297" ht="16.5" customHeight="1">
      <c r="B297" s="17" t="s">
        <v>187</v>
      </c>
    </row>
    <row r="298" spans="2:3" ht="16.5" customHeight="1">
      <c r="B298" s="31" t="s">
        <v>493</v>
      </c>
      <c r="C298" s="34"/>
    </row>
    <row r="299" ht="16.5" customHeight="1">
      <c r="B299" s="17" t="s">
        <v>187</v>
      </c>
    </row>
    <row r="300" spans="2:3" ht="16.5" customHeight="1">
      <c r="B300" s="31" t="s">
        <v>402</v>
      </c>
      <c r="C300" s="34"/>
    </row>
    <row r="301" ht="16.5" customHeight="1">
      <c r="B301" s="17" t="s">
        <v>187</v>
      </c>
    </row>
    <row r="302" spans="2:3" ht="16.5" customHeight="1">
      <c r="B302" s="31" t="s">
        <v>780</v>
      </c>
      <c r="C302" s="34"/>
    </row>
    <row r="303" ht="16.5" customHeight="1">
      <c r="B303" s="17" t="s">
        <v>187</v>
      </c>
    </row>
    <row r="304" spans="2:3" ht="16.5" customHeight="1">
      <c r="B304" s="31" t="s">
        <v>967</v>
      </c>
      <c r="C304" s="34"/>
    </row>
    <row r="305" ht="16.5" customHeight="1">
      <c r="B305" s="17" t="s">
        <v>187</v>
      </c>
    </row>
    <row r="306" spans="2:3" ht="16.5" customHeight="1">
      <c r="B306" s="31" t="s">
        <v>1185</v>
      </c>
      <c r="C306" s="34"/>
    </row>
    <row r="307" ht="16.5" customHeight="1">
      <c r="B307" s="17" t="s">
        <v>187</v>
      </c>
    </row>
    <row r="308" spans="2:3" ht="30" customHeight="1">
      <c r="B308" s="31" t="s">
        <v>1186</v>
      </c>
      <c r="C308" s="34"/>
    </row>
    <row r="309" ht="16.5" customHeight="1">
      <c r="B309" s="17" t="s">
        <v>187</v>
      </c>
    </row>
    <row r="310" spans="2:3" ht="16.5" customHeight="1">
      <c r="B310" s="31" t="s">
        <v>781</v>
      </c>
      <c r="C310" s="34"/>
    </row>
    <row r="311" ht="16.5" customHeight="1">
      <c r="B311" s="17" t="s">
        <v>187</v>
      </c>
    </row>
    <row r="312" spans="2:3" ht="16.5" customHeight="1">
      <c r="B312" s="31" t="s">
        <v>494</v>
      </c>
      <c r="C312" s="34"/>
    </row>
    <row r="313" ht="16.5" customHeight="1">
      <c r="B313" s="17" t="s">
        <v>187</v>
      </c>
    </row>
    <row r="314" spans="2:3" ht="30" customHeight="1">
      <c r="B314" s="31" t="s">
        <v>495</v>
      </c>
      <c r="C314" s="34"/>
    </row>
    <row r="315" ht="16.5" customHeight="1">
      <c r="B315" s="17" t="s">
        <v>187</v>
      </c>
    </row>
    <row r="316" spans="2:3" ht="16.5" customHeight="1">
      <c r="B316" s="31" t="s">
        <v>496</v>
      </c>
      <c r="C316" s="34"/>
    </row>
    <row r="317" ht="16.5" customHeight="1">
      <c r="B317" s="17" t="s">
        <v>187</v>
      </c>
    </row>
    <row r="318" ht="33.75" customHeight="1">
      <c r="B318" s="48" t="s">
        <v>1008</v>
      </c>
    </row>
    <row r="319" spans="2:3" ht="16.5" customHeight="1">
      <c r="B319" s="31" t="s">
        <v>1005</v>
      </c>
      <c r="C319" s="34"/>
    </row>
    <row r="320" ht="16.5" customHeight="1">
      <c r="B320" s="17" t="s">
        <v>187</v>
      </c>
    </row>
    <row r="321" spans="2:3" ht="16.5" customHeight="1">
      <c r="B321" s="31" t="s">
        <v>1006</v>
      </c>
      <c r="C321" s="34"/>
    </row>
    <row r="322" ht="16.5" customHeight="1">
      <c r="B322" s="17" t="s">
        <v>187</v>
      </c>
    </row>
    <row r="323" ht="11.25" customHeight="1">
      <c r="B323" s="17"/>
    </row>
    <row r="325" ht="15">
      <c r="B325" s="77" t="s">
        <v>178</v>
      </c>
    </row>
    <row r="326" ht="12.75">
      <c r="B326" s="26"/>
    </row>
    <row r="327" ht="15">
      <c r="B327" s="77" t="s">
        <v>230</v>
      </c>
    </row>
  </sheetData>
  <sheetProtection password="CA09" sheet="1" objects="1" scenarios="1" selectLockedCells="1"/>
  <mergeCells count="2">
    <mergeCell ref="A1:C1"/>
    <mergeCell ref="A2:C2"/>
  </mergeCells>
  <conditionalFormatting sqref="B254:B280">
    <cfRule type="expression" priority="1" dxfId="1" stopIfTrue="1">
      <formula>$C$252&lt;&gt;1</formula>
    </cfRule>
  </conditionalFormatting>
  <conditionalFormatting sqref="C255 C257 C259 C261 C263 C265 C267 C269 C271 C273 C275 C277 C279">
    <cfRule type="expression" priority="2" dxfId="0" stopIfTrue="1">
      <formula>$C$252&lt;&gt;1</formula>
    </cfRule>
  </conditionalFormatting>
  <conditionalFormatting sqref="B300:B303">
    <cfRule type="expression" priority="3" dxfId="1" stopIfTrue="1">
      <formula>$C$298&lt;&gt;1</formula>
    </cfRule>
  </conditionalFormatting>
  <conditionalFormatting sqref="C300 C302">
    <cfRule type="expression" priority="4" dxfId="0" stopIfTrue="1">
      <formula>$C$298&lt;&gt;1</formula>
    </cfRule>
  </conditionalFormatting>
  <conditionalFormatting sqref="B306:B311">
    <cfRule type="expression" priority="5" dxfId="1" stopIfTrue="1">
      <formula>$C$304&lt;&gt;1</formula>
    </cfRule>
  </conditionalFormatting>
  <conditionalFormatting sqref="C306 C308 C310">
    <cfRule type="expression" priority="6" dxfId="0" stopIfTrue="1">
      <formula>$C$304&lt;&gt;1</formula>
    </cfRule>
  </conditionalFormatting>
  <conditionalFormatting sqref="B314:B317">
    <cfRule type="expression" priority="7" dxfId="1" stopIfTrue="1">
      <formula>$C$312&lt;&gt;1</formula>
    </cfRule>
  </conditionalFormatting>
  <conditionalFormatting sqref="C314 C316">
    <cfRule type="expression" priority="8" dxfId="0" stopIfTrue="1">
      <formula>$C$312&lt;&gt;1</formula>
    </cfRule>
  </conditionalFormatting>
  <conditionalFormatting sqref="B158:B171">
    <cfRule type="expression" priority="9" dxfId="1" stopIfTrue="1">
      <formula>$C$156&lt;&gt;1</formula>
    </cfRule>
  </conditionalFormatting>
  <conditionalFormatting sqref="C159 C161 C166 C168 C170 C163">
    <cfRule type="expression" priority="10" dxfId="0" stopIfTrue="1">
      <formula>$C$156&lt;&gt;1</formula>
    </cfRule>
  </conditionalFormatting>
  <conditionalFormatting sqref="B192:B198">
    <cfRule type="expression" priority="11" dxfId="1" stopIfTrue="1">
      <formula>$C$190&lt;&gt;1</formula>
    </cfRule>
  </conditionalFormatting>
  <conditionalFormatting sqref="C193 C195 C197">
    <cfRule type="expression" priority="12" dxfId="0" stopIfTrue="1">
      <formula>$C$190&lt;&gt;1</formula>
    </cfRule>
  </conditionalFormatting>
  <conditionalFormatting sqref="B91:B99">
    <cfRule type="expression" priority="13" dxfId="1" stopIfTrue="1">
      <formula>$C$89&lt;&gt;1</formula>
    </cfRule>
  </conditionalFormatting>
  <conditionalFormatting sqref="C93 C95 C97">
    <cfRule type="expression" priority="14" dxfId="0" stopIfTrue="1">
      <formula>$C$89&lt;&gt;1</formula>
    </cfRule>
  </conditionalFormatting>
  <conditionalFormatting sqref="B105:B106">
    <cfRule type="expression" priority="15" dxfId="97" stopIfTrue="1">
      <formula>$C$103&lt;&gt;1</formula>
    </cfRule>
  </conditionalFormatting>
  <conditionalFormatting sqref="B110:B111">
    <cfRule type="expression" priority="16" dxfId="97" stopIfTrue="1">
      <formula>$C$108&lt;&gt;1</formula>
    </cfRule>
  </conditionalFormatting>
  <conditionalFormatting sqref="B115:B116">
    <cfRule type="expression" priority="17" dxfId="97" stopIfTrue="1">
      <formula>$C$113&lt;&gt;1</formula>
    </cfRule>
  </conditionalFormatting>
  <conditionalFormatting sqref="B139:B145">
    <cfRule type="expression" priority="18" dxfId="1" stopIfTrue="1">
      <formula>$C$137&lt;&gt;1</formula>
    </cfRule>
  </conditionalFormatting>
  <conditionalFormatting sqref="C140 C142 C144">
    <cfRule type="expression" priority="19" dxfId="0" stopIfTrue="1">
      <formula>$C$137&lt;&gt;1</formula>
    </cfRule>
  </conditionalFormatting>
  <conditionalFormatting sqref="B120:B121">
    <cfRule type="expression" priority="20" dxfId="97" stopIfTrue="1">
      <formula>$C$118&lt;&gt;1</formula>
    </cfRule>
  </conditionalFormatting>
  <conditionalFormatting sqref="B76:B82">
    <cfRule type="expression" priority="21" dxfId="1" stopIfTrue="1">
      <formula>$C$68&lt;&gt;2</formula>
    </cfRule>
  </conditionalFormatting>
  <conditionalFormatting sqref="C81 C79 C77">
    <cfRule type="expression" priority="22" dxfId="0" stopIfTrue="1">
      <formula>$C$68&lt;&gt;2</formula>
    </cfRule>
  </conditionalFormatting>
  <conditionalFormatting sqref="C73 C71">
    <cfRule type="expression" priority="23" dxfId="0" stopIfTrue="1">
      <formula>$C$68&lt;&gt;1</formula>
    </cfRule>
  </conditionalFormatting>
  <conditionalFormatting sqref="B70:B74">
    <cfRule type="expression" priority="24" dxfId="97" stopIfTrue="1">
      <formula>$C$68&lt;&gt;1</formula>
    </cfRule>
  </conditionalFormatting>
  <conditionalFormatting sqref="C47 C16 C18 C23 C25 C27 C29 C31 C38 C41 C43 C45 C33 C35 C20">
    <cfRule type="expression" priority="25" dxfId="0" stopIfTrue="1">
      <formula>$C$13&lt;&gt;1</formula>
    </cfRule>
  </conditionalFormatting>
  <conditionalFormatting sqref="B15:B48">
    <cfRule type="expression" priority="26" dxfId="1" stopIfTrue="1">
      <formula>$C$13&lt;&gt;1</formula>
    </cfRule>
  </conditionalFormatting>
  <conditionalFormatting sqref="B202:B209">
    <cfRule type="expression" priority="27" dxfId="1" stopIfTrue="1">
      <formula>$C$199&lt;&gt;1</formula>
    </cfRule>
  </conditionalFormatting>
  <conditionalFormatting sqref="C202 C204 C206 C208">
    <cfRule type="expression" priority="28" dxfId="0" stopIfTrue="1">
      <formula>$C$199&lt;&gt;1</formula>
    </cfRule>
  </conditionalFormatting>
  <dataValidations count="5">
    <dataValidation type="whole" allowBlank="1" showInputMessage="1" showErrorMessage="1" errorTitle="Erreur" error="Vous ne pouvez saisir que les valeurs suivantes: &#10;1 pour Oui, 2 pour Non" sqref="C319 C282 C240 C229 C236 C252 C255 C257 C259 C261 C263 C269 C271 C296 C298 C300 C302 C304 C306 C308 C312 C314 C316 C284 C287 C289 C321 C218 C199 C197 C175 C163 C93 C87 C127 C125 C123 C89 C95 C137 C147 C149 C151 C140 C142 C81 C79 C73 C53 C47 C50 C64 C66 C71 C55 C57 C20 C18 C35 C45 C43 C41 C38 C31 C29 C27 C25 C23 C13 C16 C59 C77 C83 C85 C97 C144 C227 C225 C223 C220 C216 C208 C206 C204 C202 C195 C193 C190 C185 C183 C181 C177 C173 C170 C168 C166 C161 C159 C156 C179">
      <formula1>1</formula1>
      <formula2>2</formula2>
    </dataValidation>
    <dataValidation type="whole" allowBlank="1" showInputMessage="1" showErrorMessage="1" errorTitle="Erreur" error="Vous ne pouvez saisir que les valeurs suivantes: &#10;1 pour Oui, 2 pour Non" sqref="C238 C273 C275 C277 C279 C291 C310">
      <formula1>1</formula1>
      <formula2>2</formula2>
    </dataValidation>
    <dataValidation type="whole" allowBlank="1" showInputMessage="1" showErrorMessage="1" errorTitle="Erreur" error="Vous ne pouvez saisir que les valeurs suivantes: &#10;1 pour Oui, 2 pour Non, 3 pour NA" sqref="C265 C267 C243 C245 C247 C249 C113 C101 C103 C108 C118 C33">
      <formula1>1</formula1>
      <formula2>3</formula2>
    </dataValidation>
    <dataValidation type="whole" allowBlank="1" showInputMessage="1" showErrorMessage="1" errorTitle="Erreur" error="Vous ne pouvez saisir que les valeurs suivantes: &#10;1 pour Totalement, 2 pour Partiellement, 3 pour Pas du tout" sqref="C132">
      <formula1>1</formula1>
      <formula2>3</formula2>
    </dataValidation>
    <dataValidation type="whole" allowBlank="1" showInputMessage="1" showErrorMessage="1" errorTitle="Erreur" error="Vous ne pouvez saisir que les valeurs suivantes: &#10;1 pour Liaison chaude, 2 pour Liaison froide" sqref="C68">
      <formula1>1</formula1>
      <formula2>2</formula2>
    </dataValidation>
  </dataValidations>
  <hyperlinks>
    <hyperlink ref="B325" location="Menu!K2" tooltip="Retour au menu" display="MENU"/>
    <hyperlink ref="B327" location="'Chapitre III'!C10" tooltip="Gestion du matériel" display="CHAPITRE III"/>
  </hyperlinks>
  <printOptions/>
  <pageMargins left="0.33" right="0.33" top="0.85" bottom="0.77" header="0.44" footer="0.4921259845"/>
  <pageSetup horizontalDpi="600" verticalDpi="600" orientation="portrait" paperSize="9" scale="95" r:id="rId2"/>
  <headerFooter alignWithMargins="0">
    <oddFooter>&amp;L&amp;9Evaluation de la maîtrise du risque infectieux en EHPAD - Chapitre II&amp;R&amp;P/&amp;N</oddFooter>
  </headerFooter>
  <rowBreaks count="7" manualBreakCount="7">
    <brk id="39" max="255" man="1"/>
    <brk id="74" max="255" man="1"/>
    <brk id="112" max="255" man="1"/>
    <brk id="153" max="255" man="1"/>
    <brk id="187" max="255" man="1"/>
    <brk id="221" max="255" man="1"/>
    <brk id="293" max="255" man="1"/>
  </rowBreaks>
  <drawing r:id="rId1"/>
</worksheet>
</file>

<file path=xl/worksheets/sheet14.xml><?xml version="1.0" encoding="utf-8"?>
<worksheet xmlns="http://schemas.openxmlformats.org/spreadsheetml/2006/main" xmlns:r="http://schemas.openxmlformats.org/officeDocument/2006/relationships">
  <sheetPr codeName="Feuil13"/>
  <dimension ref="A1:AE2"/>
  <sheetViews>
    <sheetView zoomScalePageLayoutView="0" workbookViewId="0" topLeftCell="Q1">
      <selection activeCell="B1" sqref="B1:B2"/>
    </sheetView>
  </sheetViews>
  <sheetFormatPr defaultColWidth="11.421875" defaultRowHeight="12.75"/>
  <cols>
    <col min="25" max="27" width="12.140625" style="0" bestFit="1" customWidth="1"/>
    <col min="28" max="29" width="12.140625" style="0" customWidth="1"/>
    <col min="30" max="30" width="12.140625" style="0" bestFit="1" customWidth="1"/>
  </cols>
  <sheetData>
    <row r="1" spans="1:31" s="26" customFormat="1" ht="12.75">
      <c r="A1" s="26" t="s">
        <v>505</v>
      </c>
      <c r="B1" s="26" t="s">
        <v>247</v>
      </c>
      <c r="C1" s="26" t="s">
        <v>676</v>
      </c>
      <c r="D1" s="26" t="s">
        <v>677</v>
      </c>
      <c r="E1" s="26" t="s">
        <v>678</v>
      </c>
      <c r="F1" s="26" t="s">
        <v>679</v>
      </c>
      <c r="G1" s="26" t="s">
        <v>680</v>
      </c>
      <c r="H1" s="26" t="s">
        <v>681</v>
      </c>
      <c r="I1" s="26" t="s">
        <v>682</v>
      </c>
      <c r="J1" s="26" t="s">
        <v>683</v>
      </c>
      <c r="K1" s="26" t="s">
        <v>684</v>
      </c>
      <c r="L1" s="26" t="s">
        <v>685</v>
      </c>
      <c r="M1" s="26" t="s">
        <v>686</v>
      </c>
      <c r="N1" s="26" t="s">
        <v>687</v>
      </c>
      <c r="O1" s="26" t="s">
        <v>95</v>
      </c>
      <c r="P1" s="26" t="s">
        <v>96</v>
      </c>
      <c r="Q1" s="26" t="s">
        <v>688</v>
      </c>
      <c r="R1" s="26" t="s">
        <v>689</v>
      </c>
      <c r="S1" s="26" t="s">
        <v>690</v>
      </c>
      <c r="T1" s="26" t="s">
        <v>691</v>
      </c>
      <c r="U1" s="26" t="s">
        <v>692</v>
      </c>
      <c r="V1" s="26" t="s">
        <v>693</v>
      </c>
      <c r="W1" s="26" t="s">
        <v>694</v>
      </c>
      <c r="X1" s="26" t="s">
        <v>695</v>
      </c>
      <c r="Y1" s="26" t="s">
        <v>696</v>
      </c>
      <c r="Z1" s="26" t="s">
        <v>697</v>
      </c>
      <c r="AA1" s="26" t="s">
        <v>97</v>
      </c>
      <c r="AB1" s="26" t="s">
        <v>98</v>
      </c>
      <c r="AC1" s="26" t="s">
        <v>99</v>
      </c>
      <c r="AD1" s="26" t="s">
        <v>100</v>
      </c>
      <c r="AE1" s="26" t="s">
        <v>698</v>
      </c>
    </row>
    <row r="2" spans="1:31" s="26" customFormat="1" ht="12.75">
      <c r="A2" s="26">
        <f>CODE</f>
        <v>0</v>
      </c>
      <c r="B2" s="26">
        <f>FINESS</f>
        <v>0</v>
      </c>
      <c r="C2" s="26">
        <f>IF(CHAPIII!C2=1,1,0)</f>
        <v>0</v>
      </c>
      <c r="D2" s="26">
        <f>IF(CHAPIII!D2=1,1,0)</f>
        <v>0</v>
      </c>
      <c r="E2" s="26">
        <f>IF(AND(CHAPIII!G2=1,CHAPIII!H2=1,CHAPIII!I2=1,CHAPIII!J2=1),1,0)</f>
        <v>0</v>
      </c>
      <c r="F2" s="26">
        <f>IF(AND(CHAPIII!K2=1,CHAPIII!L2=1,CHAPIII!M2=1,CHAPIII!N2=1),1,0)</f>
        <v>0</v>
      </c>
      <c r="G2" s="26">
        <f>IF(AND(CHAPIII!O2=1,CHAPIII!P2=1,CHAPIII!Q2=1,CHAPIII!R2=1),1,0)</f>
        <v>0</v>
      </c>
      <c r="H2" s="26">
        <f>IF(AND(CHAPIII!S2=1,CHAPIII!T2=1,CHAPIII!U2=1,CHAPIII!V2=1),1,0)</f>
        <v>0</v>
      </c>
      <c r="I2" s="26">
        <f>IF(AND(CHAPIII!W2=1,CHAPIII!X2=1,CHAPIII!Y2=1,OR(CHAPIII!Z2=1,CHAPIII!AA2=1)),1,0)</f>
        <v>0</v>
      </c>
      <c r="J2" s="26">
        <f>IF(AND(CHAPIII!AB2=1,CHAPIII!AC2=1,CHAPIII!AD2=1,OR(CHAPIII!AE2=1,CHAPIII!AF2=1)),1,0)</f>
        <v>0</v>
      </c>
      <c r="K2" s="26">
        <f>IF(AND(CHAPIII!AG2=1,CHAPIII!AH2=1,CHAPIII!AI2=1,OR(CHAPIII!AJ2=1,CHAPIII!AK2=1)),1,0)</f>
        <v>0</v>
      </c>
      <c r="L2" s="26">
        <f>IF(AND(CHAPIII!AL2=1,CHAPIII!AM2=1,CHAPIII!AN2=1,OR(CHAPIII!AO2=1,CHAPIII!AP2=1)),1,0)</f>
        <v>0</v>
      </c>
      <c r="M2" s="26">
        <f>IF(AND(CHAPIII!AQ2=1,CHAPIII!AR2=1,CHAPIII!AS2=1,OR(CHAPIII!AT2=1,CHAPIII!AU2=1)),1,0)</f>
        <v>0</v>
      </c>
      <c r="N2" s="26">
        <f>IF(AND(CHAPIII!AV2=1,CHAPIII!AW2=1,CHAPIII!AX2=1,OR(CHAPIII!AY2=1,CHAPIII!AZ2=1)),1,0)</f>
        <v>0</v>
      </c>
      <c r="O2" s="26">
        <f>IF(AND(CHAPIII!BA2=1,CHAPIII!BB2=1,CHAPIII!BC2=1,OR(CHAPIII!BD2=1,CHAPIII!BE2=1)),1,0)</f>
        <v>0</v>
      </c>
      <c r="P2" s="26">
        <f>IF(AND(CHAPIII!BF2=1,CHAPIII!BG2=1,CHAPIII!BH2=1,CHAPIII!BI2=1),1,0)</f>
        <v>0</v>
      </c>
      <c r="Q2" s="26">
        <f>IF(CHAPIII!G2=2,0,1)</f>
        <v>1</v>
      </c>
      <c r="R2" s="26">
        <f>IF(CHAPIII!K2=2,0,1)</f>
        <v>1</v>
      </c>
      <c r="S2" s="26">
        <f>IF(CHAPIII!O2=2,0,1)</f>
        <v>1</v>
      </c>
      <c r="T2" s="26">
        <f>IF(CHAPIII!S2=2,0,1)</f>
        <v>1</v>
      </c>
      <c r="U2" s="26">
        <f>IF(CHAPIII!W2=2,0,1)</f>
        <v>1</v>
      </c>
      <c r="V2" s="26">
        <f>IF(CHAPIII!AB2=2,0,1)</f>
        <v>1</v>
      </c>
      <c r="W2" s="26">
        <f>IF(CHAPIII!AG2=2,0,1)</f>
        <v>1</v>
      </c>
      <c r="X2" s="26">
        <f>IF(CHAPIII!AL2=2,0,1)</f>
        <v>1</v>
      </c>
      <c r="Y2" s="26">
        <f>IF(CHAPIII!AQ2=2,0,1)</f>
        <v>1</v>
      </c>
      <c r="Z2" s="26">
        <f>IF(CHAPIII!AV2=2,0,1)</f>
        <v>1</v>
      </c>
      <c r="AA2" s="26">
        <f>IF(CHAPIII!BA2=2,0,1)</f>
        <v>1</v>
      </c>
      <c r="AB2" s="26">
        <f>IF(CHAPIII!BF2=2,0,1)</f>
        <v>1</v>
      </c>
      <c r="AC2" s="26">
        <f>SUM(C2:P2)</f>
        <v>0</v>
      </c>
      <c r="AD2" s="26">
        <f>SUM(Q2:AB2,2)</f>
        <v>14</v>
      </c>
      <c r="AE2" s="71">
        <f>AC2/AD2*100</f>
        <v>0</v>
      </c>
    </row>
  </sheetData>
  <sheetProtection/>
  <printOptions/>
  <pageMargins left="0.787401575" right="0.787401575" top="0.984251969" bottom="0.984251969" header="0.4921259845" footer="0.4921259845"/>
  <pageSetup orientation="portrait" paperSize="9"/>
</worksheet>
</file>

<file path=xl/worksheets/sheet15.xml><?xml version="1.0" encoding="utf-8"?>
<worksheet xmlns="http://schemas.openxmlformats.org/spreadsheetml/2006/main" xmlns:r="http://schemas.openxmlformats.org/officeDocument/2006/relationships">
  <sheetPr codeName="Feuil14"/>
  <dimension ref="A1:BI2"/>
  <sheetViews>
    <sheetView zoomScalePageLayoutView="0" workbookViewId="0" topLeftCell="A1">
      <selection activeCell="E1" sqref="E1"/>
    </sheetView>
  </sheetViews>
  <sheetFormatPr defaultColWidth="11.421875" defaultRowHeight="12.75"/>
  <cols>
    <col min="5" max="5" width="13.00390625" style="0" bestFit="1" customWidth="1"/>
    <col min="6" max="6" width="13.140625" style="0" bestFit="1" customWidth="1"/>
    <col min="7" max="7" width="13.28125" style="0" bestFit="1" customWidth="1"/>
    <col min="8" max="8" width="12.28125" style="0" bestFit="1" customWidth="1"/>
    <col min="10" max="10" width="13.140625" style="0" bestFit="1" customWidth="1"/>
    <col min="11" max="11" width="13.421875" style="0" bestFit="1" customWidth="1"/>
    <col min="16" max="16" width="13.8515625" style="0" bestFit="1" customWidth="1"/>
    <col min="17" max="17" width="12.421875" style="0" bestFit="1" customWidth="1"/>
    <col min="18" max="18" width="14.8515625" style="0" bestFit="1" customWidth="1"/>
    <col min="19" max="19" width="14.8515625" style="0" customWidth="1"/>
    <col min="20" max="20" width="16.57421875" style="0" bestFit="1" customWidth="1"/>
    <col min="21" max="21" width="15.00390625" style="0" bestFit="1" customWidth="1"/>
    <col min="22" max="22" width="16.140625" style="0" bestFit="1" customWidth="1"/>
    <col min="44" max="44" width="12.57421875" style="0" bestFit="1" customWidth="1"/>
    <col min="46" max="46" width="13.7109375" style="0" bestFit="1" customWidth="1"/>
    <col min="47" max="47" width="13.7109375" style="0" customWidth="1"/>
    <col min="51" max="51" width="11.8515625" style="0" bestFit="1" customWidth="1"/>
    <col min="52" max="52" width="11.8515625" style="0" customWidth="1"/>
    <col min="53" max="53" width="14.57421875" style="0" bestFit="1" customWidth="1"/>
    <col min="54" max="54" width="13.00390625" style="0" bestFit="1" customWidth="1"/>
    <col min="55" max="55" width="11.57421875" style="0" bestFit="1" customWidth="1"/>
    <col min="56" max="56" width="13.8515625" style="0" bestFit="1" customWidth="1"/>
    <col min="57" max="57" width="13.8515625" style="0" customWidth="1"/>
    <col min="59" max="59" width="13.140625" style="0" bestFit="1" customWidth="1"/>
    <col min="60" max="60" width="11.7109375" style="0" bestFit="1" customWidth="1"/>
    <col min="61" max="61" width="14.00390625" style="0" bestFit="1" customWidth="1"/>
  </cols>
  <sheetData>
    <row r="1" spans="1:61" s="26" customFormat="1" ht="12.75">
      <c r="A1" s="59" t="s">
        <v>505</v>
      </c>
      <c r="B1" s="59" t="s">
        <v>247</v>
      </c>
      <c r="C1" s="59" t="s">
        <v>84</v>
      </c>
      <c r="D1" s="59" t="s">
        <v>85</v>
      </c>
      <c r="E1" s="152" t="s">
        <v>644</v>
      </c>
      <c r="F1" s="152" t="s">
        <v>643</v>
      </c>
      <c r="G1" s="59" t="s">
        <v>645</v>
      </c>
      <c r="H1" s="59" t="s">
        <v>646</v>
      </c>
      <c r="I1" s="59" t="s">
        <v>647</v>
      </c>
      <c r="J1" s="59" t="s">
        <v>648</v>
      </c>
      <c r="K1" s="59" t="s">
        <v>649</v>
      </c>
      <c r="L1" s="59" t="s">
        <v>650</v>
      </c>
      <c r="M1" s="59" t="s">
        <v>651</v>
      </c>
      <c r="N1" s="59" t="s">
        <v>94</v>
      </c>
      <c r="O1" s="59" t="s">
        <v>577</v>
      </c>
      <c r="P1" s="59" t="s">
        <v>652</v>
      </c>
      <c r="Q1" s="59" t="s">
        <v>653</v>
      </c>
      <c r="R1" s="59" t="s">
        <v>654</v>
      </c>
      <c r="S1" s="59" t="s">
        <v>86</v>
      </c>
      <c r="T1" s="59" t="s">
        <v>87</v>
      </c>
      <c r="U1" s="59" t="s">
        <v>88</v>
      </c>
      <c r="V1" s="59" t="s">
        <v>89</v>
      </c>
      <c r="W1" s="59" t="s">
        <v>655</v>
      </c>
      <c r="X1" s="59" t="s">
        <v>656</v>
      </c>
      <c r="Y1" s="59" t="s">
        <v>657</v>
      </c>
      <c r="Z1" s="59" t="s">
        <v>658</v>
      </c>
      <c r="AA1" s="59" t="s">
        <v>848</v>
      </c>
      <c r="AB1" s="59" t="s">
        <v>659</v>
      </c>
      <c r="AC1" s="59" t="s">
        <v>660</v>
      </c>
      <c r="AD1" s="59" t="s">
        <v>661</v>
      </c>
      <c r="AE1" s="59" t="s">
        <v>662</v>
      </c>
      <c r="AF1" s="59" t="s">
        <v>849</v>
      </c>
      <c r="AG1" s="59" t="s">
        <v>519</v>
      </c>
      <c r="AH1" s="59" t="s">
        <v>663</v>
      </c>
      <c r="AI1" s="59" t="s">
        <v>664</v>
      </c>
      <c r="AJ1" s="59" t="s">
        <v>665</v>
      </c>
      <c r="AK1" s="59" t="s">
        <v>850</v>
      </c>
      <c r="AL1" s="59" t="s">
        <v>666</v>
      </c>
      <c r="AM1" s="59" t="s">
        <v>667</v>
      </c>
      <c r="AN1" s="59" t="s">
        <v>668</v>
      </c>
      <c r="AO1" s="59" t="s">
        <v>669</v>
      </c>
      <c r="AP1" s="59" t="s">
        <v>851</v>
      </c>
      <c r="AQ1" s="59" t="s">
        <v>670</v>
      </c>
      <c r="AR1" s="59" t="s">
        <v>671</v>
      </c>
      <c r="AS1" s="59" t="s">
        <v>596</v>
      </c>
      <c r="AT1" s="59" t="s">
        <v>672</v>
      </c>
      <c r="AU1" s="59" t="s">
        <v>852</v>
      </c>
      <c r="AV1" s="59" t="s">
        <v>673</v>
      </c>
      <c r="AW1" s="59" t="s">
        <v>674</v>
      </c>
      <c r="AX1" s="59" t="s">
        <v>602</v>
      </c>
      <c r="AY1" s="59" t="s">
        <v>675</v>
      </c>
      <c r="AZ1" s="59" t="s">
        <v>853</v>
      </c>
      <c r="BA1" s="59" t="s">
        <v>1022</v>
      </c>
      <c r="BB1" s="59" t="s">
        <v>1023</v>
      </c>
      <c r="BC1" s="59" t="s">
        <v>1024</v>
      </c>
      <c r="BD1" s="59" t="s">
        <v>1025</v>
      </c>
      <c r="BE1" s="59" t="s">
        <v>854</v>
      </c>
      <c r="BF1" s="59" t="s">
        <v>90</v>
      </c>
      <c r="BG1" s="59" t="s">
        <v>91</v>
      </c>
      <c r="BH1" s="59" t="s">
        <v>92</v>
      </c>
      <c r="BI1" s="59" t="s">
        <v>93</v>
      </c>
    </row>
    <row r="2" spans="1:61" s="26" customFormat="1" ht="12.75">
      <c r="A2" s="26">
        <f>CODE</f>
        <v>0</v>
      </c>
      <c r="B2" s="26">
        <f>FINESS</f>
        <v>0</v>
      </c>
      <c r="C2" s="26">
        <f>'Chapitre III'!C10</f>
        <v>0</v>
      </c>
      <c r="D2" s="26">
        <f>'Chapitre III'!C12</f>
        <v>0</v>
      </c>
      <c r="E2" s="26">
        <f>'Chapitre III'!B15</f>
        <v>0</v>
      </c>
      <c r="F2" s="26">
        <f>'Chapitre III'!B19</f>
        <v>0</v>
      </c>
      <c r="G2" s="26">
        <f>'Chapitre III'!C23</f>
        <v>0</v>
      </c>
      <c r="H2" s="26">
        <f>'Chapitre III'!C25</f>
        <v>0</v>
      </c>
      <c r="I2" s="26">
        <f>'Chapitre III'!C27</f>
        <v>0</v>
      </c>
      <c r="J2" s="26">
        <f>'Chapitre III'!C29</f>
        <v>0</v>
      </c>
      <c r="K2" s="26">
        <f>'Chapitre III'!C31</f>
        <v>0</v>
      </c>
      <c r="L2" s="26">
        <f>'Chapitre III'!C33</f>
        <v>0</v>
      </c>
      <c r="M2" s="26">
        <f>'Chapitre III'!C35</f>
        <v>0</v>
      </c>
      <c r="N2" s="26">
        <f>'Chapitre III'!C37</f>
        <v>0</v>
      </c>
      <c r="O2" s="26">
        <f>'Chapitre III'!C39</f>
        <v>0</v>
      </c>
      <c r="P2" s="26">
        <f>'Chapitre III'!C41</f>
        <v>0</v>
      </c>
      <c r="Q2" s="26">
        <f>'Chapitre III'!C43</f>
        <v>0</v>
      </c>
      <c r="R2" s="26">
        <f>'Chapitre III'!C45</f>
        <v>0</v>
      </c>
      <c r="S2" s="26">
        <f>'Chapitre III'!C47</f>
        <v>0</v>
      </c>
      <c r="T2" s="26">
        <f>'Chapitre III'!C49</f>
        <v>0</v>
      </c>
      <c r="U2" s="26">
        <f>'Chapitre III'!C51</f>
        <v>0</v>
      </c>
      <c r="V2" s="26">
        <f>'Chapitre III'!C53</f>
        <v>0</v>
      </c>
      <c r="W2" s="26">
        <f>'Chapitre III'!C55</f>
        <v>0</v>
      </c>
      <c r="X2" s="26">
        <f>'Chapitre III'!C57</f>
        <v>0</v>
      </c>
      <c r="Y2" s="26">
        <f>'Chapitre III'!C59</f>
        <v>0</v>
      </c>
      <c r="Z2" s="26">
        <f>'Chapitre III'!C62</f>
        <v>0</v>
      </c>
      <c r="AA2" s="26">
        <f>'Chapitre III'!C64</f>
        <v>0</v>
      </c>
      <c r="AB2" s="26">
        <f>'Chapitre III'!C66</f>
        <v>0</v>
      </c>
      <c r="AC2" s="26">
        <f>'Chapitre III'!C68</f>
        <v>0</v>
      </c>
      <c r="AD2" s="26">
        <f>'Chapitre III'!C70</f>
        <v>0</v>
      </c>
      <c r="AE2" s="26">
        <f>'Chapitre III'!C73</f>
        <v>0</v>
      </c>
      <c r="AF2" s="26">
        <f>'Chapitre III'!C75</f>
        <v>0</v>
      </c>
      <c r="AG2" s="26">
        <f>'Chapitre III'!C77</f>
        <v>0</v>
      </c>
      <c r="AH2" s="26">
        <f>'Chapitre III'!C79</f>
        <v>0</v>
      </c>
      <c r="AI2" s="26">
        <f>'Chapitre III'!C81</f>
        <v>0</v>
      </c>
      <c r="AJ2" s="26">
        <f>'Chapitre III'!C84</f>
        <v>0</v>
      </c>
      <c r="AK2" s="26">
        <f>'Chapitre III'!C86</f>
        <v>0</v>
      </c>
      <c r="AL2" s="26">
        <f>'Chapitre III'!C88</f>
        <v>0</v>
      </c>
      <c r="AM2" s="26">
        <f>'Chapitre III'!C90</f>
        <v>0</v>
      </c>
      <c r="AN2" s="26">
        <f>'Chapitre III'!C92</f>
        <v>0</v>
      </c>
      <c r="AO2" s="26">
        <f>'Chapitre III'!C95</f>
        <v>0</v>
      </c>
      <c r="AP2" s="26">
        <f>'Chapitre III'!C97</f>
        <v>0</v>
      </c>
      <c r="AQ2" s="26">
        <f>'Chapitre III'!C99</f>
        <v>0</v>
      </c>
      <c r="AR2" s="26">
        <f>'Chapitre III'!C101</f>
        <v>0</v>
      </c>
      <c r="AS2" s="26">
        <f>'Chapitre III'!C103</f>
        <v>0</v>
      </c>
      <c r="AT2" s="26">
        <f>'Chapitre III'!C106</f>
        <v>0</v>
      </c>
      <c r="AU2" s="26">
        <f>'Chapitre III'!C108</f>
        <v>0</v>
      </c>
      <c r="AV2" s="26">
        <f>'Chapitre III'!C110</f>
        <v>0</v>
      </c>
      <c r="AW2" s="26">
        <f>'Chapitre III'!C112</f>
        <v>0</v>
      </c>
      <c r="AX2" s="26">
        <f>'Chapitre III'!C114</f>
        <v>0</v>
      </c>
      <c r="AY2" s="26">
        <f>'Chapitre III'!C117</f>
        <v>0</v>
      </c>
      <c r="AZ2" s="26">
        <f>'Chapitre III'!C119</f>
        <v>0</v>
      </c>
      <c r="BA2" s="26">
        <f>'Chapitre III'!C121</f>
        <v>0</v>
      </c>
      <c r="BB2" s="26">
        <f>'Chapitre III'!C123</f>
        <v>0</v>
      </c>
      <c r="BC2" s="26">
        <f>'Chapitre III'!C125</f>
        <v>0</v>
      </c>
      <c r="BD2" s="26">
        <f>'Chapitre III'!C128</f>
        <v>0</v>
      </c>
      <c r="BE2" s="26">
        <f>'Chapitre III'!C130</f>
        <v>0</v>
      </c>
      <c r="BF2" s="26">
        <f>'Chapitre III'!C132</f>
        <v>0</v>
      </c>
      <c r="BG2" s="26">
        <f>'Chapitre III'!C134</f>
        <v>0</v>
      </c>
      <c r="BH2" s="26">
        <f>'Chapitre III'!C136</f>
        <v>0</v>
      </c>
      <c r="BI2" s="26">
        <f>'Chapitre III'!C138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sheetPr codeName="Feuil15">
    <tabColor indexed="42"/>
  </sheetPr>
  <dimension ref="A1:R144"/>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 min="4" max="4" width="13.140625" style="0" customWidth="1"/>
    <col min="5" max="5" width="10.28125" style="0" customWidth="1"/>
    <col min="6" max="6" width="12.140625" style="0" customWidth="1"/>
    <col min="7" max="7" width="10.421875" style="0" customWidth="1"/>
    <col min="9" max="9" width="9.00390625" style="0" customWidth="1"/>
  </cols>
  <sheetData>
    <row r="1" spans="1:9" ht="23.25">
      <c r="A1" s="249" t="s">
        <v>230</v>
      </c>
      <c r="B1" s="249"/>
      <c r="C1" s="249"/>
      <c r="D1" s="54"/>
      <c r="E1" s="54"/>
      <c r="F1" s="54"/>
      <c r="G1" s="54"/>
      <c r="H1" s="54"/>
      <c r="I1" s="54"/>
    </row>
    <row r="2" spans="1:9" ht="18">
      <c r="A2" s="255" t="s">
        <v>250</v>
      </c>
      <c r="B2" s="255"/>
      <c r="C2" s="255"/>
      <c r="D2" s="29"/>
      <c r="E2" s="29"/>
      <c r="F2" s="29"/>
      <c r="G2" s="29"/>
      <c r="H2" s="29"/>
      <c r="I2" s="29"/>
    </row>
    <row r="6" spans="1:8" ht="12.75">
      <c r="A6" s="27" t="s">
        <v>203</v>
      </c>
      <c r="B6" s="28" t="s">
        <v>422</v>
      </c>
      <c r="C6" s="28"/>
      <c r="D6" s="28"/>
      <c r="E6" s="28"/>
      <c r="F6" s="28"/>
      <c r="G6" s="28"/>
      <c r="H6" s="28"/>
    </row>
    <row r="7" spans="1:8" ht="12.75">
      <c r="A7" s="27"/>
      <c r="B7" s="28" t="s">
        <v>223</v>
      </c>
      <c r="C7" s="28"/>
      <c r="D7" s="28"/>
      <c r="E7" s="28"/>
      <c r="F7" s="28"/>
      <c r="G7" s="28"/>
      <c r="H7" s="28"/>
    </row>
    <row r="8" spans="1:8" ht="12.75">
      <c r="A8" s="27"/>
      <c r="B8" s="28" t="s">
        <v>184</v>
      </c>
      <c r="C8" s="28"/>
      <c r="D8" s="28"/>
      <c r="E8" s="28"/>
      <c r="F8" s="28"/>
      <c r="G8" s="28"/>
      <c r="H8" s="28"/>
    </row>
    <row r="10" spans="1:9" ht="30" customHeight="1">
      <c r="A10" s="10"/>
      <c r="B10" s="31" t="s">
        <v>83</v>
      </c>
      <c r="C10" s="34"/>
      <c r="D10" s="19"/>
      <c r="E10" s="19"/>
      <c r="F10" s="19"/>
      <c r="G10" s="19"/>
      <c r="H10" s="19"/>
      <c r="I10" s="4"/>
    </row>
    <row r="11" spans="1:8" ht="16.5" customHeight="1">
      <c r="A11" s="10"/>
      <c r="B11" s="17" t="s">
        <v>187</v>
      </c>
      <c r="C11" s="17"/>
      <c r="D11" s="17"/>
      <c r="E11" s="17"/>
      <c r="F11" s="17"/>
      <c r="G11" s="17"/>
      <c r="H11" s="17"/>
    </row>
    <row r="12" spans="1:9" ht="29.25" customHeight="1">
      <c r="A12" s="10"/>
      <c r="B12" s="31" t="s">
        <v>77</v>
      </c>
      <c r="C12" s="34"/>
      <c r="D12" s="49"/>
      <c r="E12" s="49"/>
      <c r="F12" s="49"/>
      <c r="G12" s="49"/>
      <c r="H12" s="49"/>
      <c r="I12" s="4"/>
    </row>
    <row r="13" spans="1:8" ht="16.5" customHeight="1">
      <c r="A13" s="10"/>
      <c r="B13" s="11" t="s">
        <v>187</v>
      </c>
      <c r="C13" s="11"/>
      <c r="D13" s="11"/>
      <c r="E13" s="11"/>
      <c r="F13" s="11"/>
      <c r="G13" s="11"/>
      <c r="H13" s="11"/>
    </row>
    <row r="14" spans="2:8" ht="19.5" customHeight="1">
      <c r="B14" s="31" t="s">
        <v>78</v>
      </c>
      <c r="C14" s="49"/>
      <c r="D14" s="49"/>
      <c r="E14" s="49"/>
      <c r="F14" s="49"/>
      <c r="G14" s="49"/>
      <c r="H14" s="49"/>
    </row>
    <row r="15" spans="1:8" s="112" customFormat="1" ht="79.5" customHeight="1">
      <c r="A15"/>
      <c r="B15" s="142"/>
      <c r="C15" s="140"/>
      <c r="D15" s="140"/>
      <c r="E15" s="140"/>
      <c r="F15" s="140"/>
      <c r="G15" s="140"/>
      <c r="H15" s="140"/>
    </row>
    <row r="16" spans="2:8" ht="12.75">
      <c r="B16" s="35"/>
      <c r="C16" s="35"/>
      <c r="D16" s="35"/>
      <c r="E16" s="35"/>
      <c r="F16" s="35"/>
      <c r="G16" s="35"/>
      <c r="H16" s="35"/>
    </row>
    <row r="17" spans="2:8" ht="12.75">
      <c r="B17" s="35"/>
      <c r="C17" s="35"/>
      <c r="D17" s="35"/>
      <c r="E17" s="35"/>
      <c r="F17" s="35"/>
      <c r="G17" s="35"/>
      <c r="H17" s="35"/>
    </row>
    <row r="18" spans="2:8" ht="15">
      <c r="B18" s="31" t="s">
        <v>79</v>
      </c>
      <c r="C18" s="35"/>
      <c r="D18" s="35"/>
      <c r="E18" s="35"/>
      <c r="F18" s="35"/>
      <c r="G18" s="35"/>
      <c r="H18" s="35"/>
    </row>
    <row r="19" spans="2:8" ht="79.5" customHeight="1">
      <c r="B19" s="142"/>
      <c r="C19" s="35"/>
      <c r="D19" s="35"/>
      <c r="E19" s="35"/>
      <c r="F19" s="35"/>
      <c r="G19" s="35"/>
      <c r="H19" s="35"/>
    </row>
    <row r="20" spans="2:8" ht="12.75">
      <c r="B20" s="35"/>
      <c r="C20" s="35"/>
      <c r="D20" s="35"/>
      <c r="E20" s="35"/>
      <c r="F20" s="35"/>
      <c r="G20" s="35"/>
      <c r="H20" s="35"/>
    </row>
    <row r="21" spans="2:18" ht="15">
      <c r="B21" s="163" t="s">
        <v>231</v>
      </c>
      <c r="C21" s="53"/>
      <c r="D21" s="53"/>
      <c r="E21" s="53"/>
      <c r="F21" s="53"/>
      <c r="G21" s="53"/>
      <c r="H21" s="53"/>
      <c r="I21" s="52"/>
      <c r="J21" s="52"/>
      <c r="K21" s="52"/>
      <c r="L21" s="52"/>
      <c r="M21" s="52"/>
      <c r="N21" s="52"/>
      <c r="O21" s="52"/>
      <c r="P21" s="52"/>
      <c r="Q21" s="52"/>
      <c r="R21" s="52"/>
    </row>
    <row r="22" spans="2:8" s="52" customFormat="1" ht="12.75">
      <c r="B22" s="53"/>
      <c r="C22" s="53"/>
      <c r="D22" s="53"/>
      <c r="E22" s="53"/>
      <c r="F22" s="53"/>
      <c r="G22" s="53"/>
      <c r="H22" s="53"/>
    </row>
    <row r="23" spans="2:3" ht="16.5" customHeight="1">
      <c r="B23" s="166" t="s">
        <v>232</v>
      </c>
      <c r="C23" s="34"/>
    </row>
    <row r="24" ht="16.5" customHeight="1">
      <c r="B24" s="11" t="s">
        <v>187</v>
      </c>
    </row>
    <row r="25" spans="2:3" ht="16.5" customHeight="1">
      <c r="B25" s="31" t="s">
        <v>497</v>
      </c>
      <c r="C25" s="34"/>
    </row>
    <row r="26" ht="16.5" customHeight="1">
      <c r="B26" s="11" t="s">
        <v>187</v>
      </c>
    </row>
    <row r="27" spans="2:3" ht="16.5" customHeight="1">
      <c r="B27" s="31" t="s">
        <v>498</v>
      </c>
      <c r="C27" s="34"/>
    </row>
    <row r="28" ht="16.5" customHeight="1">
      <c r="B28" s="11" t="s">
        <v>187</v>
      </c>
    </row>
    <row r="29" spans="2:3" ht="16.5" customHeight="1">
      <c r="B29" s="31" t="s">
        <v>80</v>
      </c>
      <c r="C29" s="34"/>
    </row>
    <row r="30" ht="16.5" customHeight="1">
      <c r="B30" s="11" t="s">
        <v>187</v>
      </c>
    </row>
    <row r="31" spans="2:3" ht="16.5" customHeight="1">
      <c r="B31" s="166" t="s">
        <v>233</v>
      </c>
      <c r="C31" s="34"/>
    </row>
    <row r="32" ht="16.5" customHeight="1">
      <c r="B32" s="11" t="s">
        <v>187</v>
      </c>
    </row>
    <row r="33" spans="2:3" ht="16.5" customHeight="1">
      <c r="B33" s="31" t="s">
        <v>497</v>
      </c>
      <c r="C33" s="34"/>
    </row>
    <row r="34" ht="16.5" customHeight="1">
      <c r="B34" s="11" t="s">
        <v>187</v>
      </c>
    </row>
    <row r="35" spans="2:3" ht="16.5" customHeight="1">
      <c r="B35" s="31" t="s">
        <v>498</v>
      </c>
      <c r="C35" s="34"/>
    </row>
    <row r="36" ht="16.5" customHeight="1">
      <c r="B36" s="11" t="s">
        <v>187</v>
      </c>
    </row>
    <row r="37" spans="2:3" ht="16.5" customHeight="1">
      <c r="B37" s="31" t="s">
        <v>80</v>
      </c>
      <c r="C37" s="34"/>
    </row>
    <row r="38" ht="16.5" customHeight="1">
      <c r="B38" s="11" t="s">
        <v>187</v>
      </c>
    </row>
    <row r="39" spans="2:3" ht="16.5" customHeight="1">
      <c r="B39" s="166" t="s">
        <v>234</v>
      </c>
      <c r="C39" s="34"/>
    </row>
    <row r="40" ht="16.5" customHeight="1">
      <c r="B40" s="11" t="s">
        <v>187</v>
      </c>
    </row>
    <row r="41" spans="2:3" ht="16.5" customHeight="1">
      <c r="B41" s="31" t="s">
        <v>497</v>
      </c>
      <c r="C41" s="34"/>
    </row>
    <row r="42" ht="16.5" customHeight="1">
      <c r="B42" s="11" t="s">
        <v>187</v>
      </c>
    </row>
    <row r="43" spans="2:3" ht="16.5" customHeight="1">
      <c r="B43" s="31" t="s">
        <v>498</v>
      </c>
      <c r="C43" s="34"/>
    </row>
    <row r="44" ht="16.5" customHeight="1">
      <c r="B44" s="11" t="s">
        <v>187</v>
      </c>
    </row>
    <row r="45" spans="2:3" ht="16.5" customHeight="1">
      <c r="B45" s="31" t="s">
        <v>80</v>
      </c>
      <c r="C45" s="34"/>
    </row>
    <row r="46" ht="16.5" customHeight="1">
      <c r="B46" s="11" t="s">
        <v>187</v>
      </c>
    </row>
    <row r="47" spans="2:3" ht="16.5" customHeight="1">
      <c r="B47" s="166" t="s">
        <v>81</v>
      </c>
      <c r="C47" s="34"/>
    </row>
    <row r="48" ht="16.5" customHeight="1">
      <c r="B48" s="11" t="s">
        <v>187</v>
      </c>
    </row>
    <row r="49" spans="2:3" ht="16.5" customHeight="1">
      <c r="B49" s="31" t="s">
        <v>497</v>
      </c>
      <c r="C49" s="34"/>
    </row>
    <row r="50" ht="16.5" customHeight="1">
      <c r="B50" s="11" t="s">
        <v>187</v>
      </c>
    </row>
    <row r="51" spans="2:3" ht="16.5" customHeight="1">
      <c r="B51" s="31" t="s">
        <v>498</v>
      </c>
      <c r="C51" s="34"/>
    </row>
    <row r="52" ht="16.5" customHeight="1">
      <c r="B52" s="11" t="s">
        <v>187</v>
      </c>
    </row>
    <row r="53" spans="2:3" ht="16.5" customHeight="1">
      <c r="B53" s="31" t="s">
        <v>80</v>
      </c>
      <c r="C53" s="34"/>
    </row>
    <row r="54" ht="16.5" customHeight="1">
      <c r="B54" s="11" t="s">
        <v>187</v>
      </c>
    </row>
    <row r="55" spans="2:3" ht="16.5" customHeight="1">
      <c r="B55" s="166" t="s">
        <v>1154</v>
      </c>
      <c r="C55" s="34"/>
    </row>
    <row r="56" ht="16.5" customHeight="1">
      <c r="B56" s="11" t="s">
        <v>187</v>
      </c>
    </row>
    <row r="57" spans="2:3" ht="16.5" customHeight="1">
      <c r="B57" s="31" t="s">
        <v>497</v>
      </c>
      <c r="C57" s="34"/>
    </row>
    <row r="58" ht="16.5" customHeight="1">
      <c r="B58" s="11" t="s">
        <v>187</v>
      </c>
    </row>
    <row r="59" spans="2:3" ht="16.5" customHeight="1">
      <c r="B59" s="31" t="s">
        <v>498</v>
      </c>
      <c r="C59" s="34"/>
    </row>
    <row r="60" ht="16.5" customHeight="1">
      <c r="B60" s="11" t="s">
        <v>187</v>
      </c>
    </row>
    <row r="61" ht="16.5" customHeight="1">
      <c r="B61" s="33" t="s">
        <v>844</v>
      </c>
    </row>
    <row r="62" spans="2:3" ht="16.5" customHeight="1">
      <c r="B62" s="37" t="s">
        <v>845</v>
      </c>
      <c r="C62" s="34"/>
    </row>
    <row r="63" ht="16.5" customHeight="1">
      <c r="B63" s="11" t="s">
        <v>187</v>
      </c>
    </row>
    <row r="64" spans="2:3" ht="16.5" customHeight="1">
      <c r="B64" s="165" t="s">
        <v>846</v>
      </c>
      <c r="C64" s="34"/>
    </row>
    <row r="65" ht="16.5" customHeight="1">
      <c r="B65" s="11" t="s">
        <v>187</v>
      </c>
    </row>
    <row r="66" spans="2:3" ht="16.5" customHeight="1">
      <c r="B66" s="166" t="s">
        <v>239</v>
      </c>
      <c r="C66" s="34"/>
    </row>
    <row r="67" ht="16.5" customHeight="1">
      <c r="B67" s="11" t="s">
        <v>187</v>
      </c>
    </row>
    <row r="68" spans="2:3" ht="16.5" customHeight="1">
      <c r="B68" s="31" t="s">
        <v>497</v>
      </c>
      <c r="C68" s="34"/>
    </row>
    <row r="69" ht="16.5" customHeight="1">
      <c r="B69" s="11" t="s">
        <v>187</v>
      </c>
    </row>
    <row r="70" spans="2:3" ht="16.5" customHeight="1">
      <c r="B70" s="31" t="s">
        <v>498</v>
      </c>
      <c r="C70" s="34"/>
    </row>
    <row r="71" ht="16.5" customHeight="1">
      <c r="B71" s="11" t="s">
        <v>187</v>
      </c>
    </row>
    <row r="72" ht="16.5" customHeight="1">
      <c r="B72" s="33" t="s">
        <v>844</v>
      </c>
    </row>
    <row r="73" spans="2:3" ht="16.5" customHeight="1">
      <c r="B73" s="31" t="s">
        <v>845</v>
      </c>
      <c r="C73" s="34"/>
    </row>
    <row r="74" ht="16.5" customHeight="1">
      <c r="B74" s="11" t="s">
        <v>187</v>
      </c>
    </row>
    <row r="75" spans="2:3" ht="16.5" customHeight="1">
      <c r="B75" s="49" t="s">
        <v>846</v>
      </c>
      <c r="C75" s="34"/>
    </row>
    <row r="76" ht="16.5" customHeight="1">
      <c r="B76" s="11" t="s">
        <v>187</v>
      </c>
    </row>
    <row r="77" spans="2:3" ht="16.5" customHeight="1">
      <c r="B77" s="166" t="s">
        <v>235</v>
      </c>
      <c r="C77" s="34"/>
    </row>
    <row r="78" ht="16.5" customHeight="1">
      <c r="B78" s="11" t="s">
        <v>187</v>
      </c>
    </row>
    <row r="79" spans="2:3" ht="16.5" customHeight="1">
      <c r="B79" s="31" t="s">
        <v>497</v>
      </c>
      <c r="C79" s="34"/>
    </row>
    <row r="80" ht="16.5" customHeight="1">
      <c r="B80" s="11" t="s">
        <v>187</v>
      </c>
    </row>
    <row r="81" spans="2:3" ht="16.5" customHeight="1">
      <c r="B81" s="31" t="s">
        <v>498</v>
      </c>
      <c r="C81" s="34"/>
    </row>
    <row r="82" ht="16.5" customHeight="1">
      <c r="B82" s="11" t="s">
        <v>187</v>
      </c>
    </row>
    <row r="83" ht="16.5" customHeight="1">
      <c r="B83" s="33" t="s">
        <v>844</v>
      </c>
    </row>
    <row r="84" spans="2:3" ht="16.5" customHeight="1">
      <c r="B84" s="31" t="s">
        <v>845</v>
      </c>
      <c r="C84" s="34"/>
    </row>
    <row r="85" ht="16.5" customHeight="1">
      <c r="B85" s="11" t="s">
        <v>187</v>
      </c>
    </row>
    <row r="86" spans="2:3" ht="16.5" customHeight="1">
      <c r="B86" s="165" t="s">
        <v>846</v>
      </c>
      <c r="C86" s="34"/>
    </row>
    <row r="87" ht="16.5" customHeight="1">
      <c r="B87" s="11" t="s">
        <v>187</v>
      </c>
    </row>
    <row r="88" spans="2:3" ht="16.5" customHeight="1">
      <c r="B88" s="166" t="s">
        <v>236</v>
      </c>
      <c r="C88" s="34"/>
    </row>
    <row r="89" ht="16.5" customHeight="1">
      <c r="B89" s="11" t="s">
        <v>187</v>
      </c>
    </row>
    <row r="90" spans="2:3" ht="16.5" customHeight="1">
      <c r="B90" s="31" t="s">
        <v>497</v>
      </c>
      <c r="C90" s="34"/>
    </row>
    <row r="91" ht="16.5" customHeight="1">
      <c r="B91" s="11" t="s">
        <v>187</v>
      </c>
    </row>
    <row r="92" spans="2:3" ht="16.5" customHeight="1">
      <c r="B92" s="31" t="s">
        <v>498</v>
      </c>
      <c r="C92" s="34"/>
    </row>
    <row r="93" ht="16.5" customHeight="1">
      <c r="B93" s="11" t="s">
        <v>187</v>
      </c>
    </row>
    <row r="94" ht="16.5" customHeight="1">
      <c r="B94" s="33" t="s">
        <v>844</v>
      </c>
    </row>
    <row r="95" spans="2:3" ht="16.5" customHeight="1">
      <c r="B95" s="31" t="s">
        <v>845</v>
      </c>
      <c r="C95" s="34"/>
    </row>
    <row r="96" ht="16.5" customHeight="1">
      <c r="B96" s="11" t="s">
        <v>187</v>
      </c>
    </row>
    <row r="97" spans="2:3" ht="16.5" customHeight="1">
      <c r="B97" s="165" t="s">
        <v>846</v>
      </c>
      <c r="C97" s="34"/>
    </row>
    <row r="98" ht="16.5" customHeight="1">
      <c r="B98" s="11" t="s">
        <v>187</v>
      </c>
    </row>
    <row r="99" spans="2:3" ht="16.5" customHeight="1">
      <c r="B99" s="166" t="s">
        <v>237</v>
      </c>
      <c r="C99" s="34"/>
    </row>
    <row r="100" ht="16.5" customHeight="1">
      <c r="B100" s="11" t="s">
        <v>187</v>
      </c>
    </row>
    <row r="101" spans="2:3" ht="16.5" customHeight="1">
      <c r="B101" s="31" t="s">
        <v>497</v>
      </c>
      <c r="C101" s="34"/>
    </row>
    <row r="102" ht="16.5" customHeight="1">
      <c r="B102" s="11" t="s">
        <v>187</v>
      </c>
    </row>
    <row r="103" spans="2:3" ht="16.5" customHeight="1">
      <c r="B103" s="31" t="s">
        <v>498</v>
      </c>
      <c r="C103" s="34"/>
    </row>
    <row r="104" ht="16.5" customHeight="1">
      <c r="B104" s="11" t="s">
        <v>187</v>
      </c>
    </row>
    <row r="105" ht="16.5" customHeight="1">
      <c r="B105" s="33" t="s">
        <v>844</v>
      </c>
    </row>
    <row r="106" spans="2:3" ht="16.5" customHeight="1">
      <c r="B106" s="31" t="s">
        <v>845</v>
      </c>
      <c r="C106" s="34"/>
    </row>
    <row r="107" ht="16.5" customHeight="1">
      <c r="B107" s="11" t="s">
        <v>187</v>
      </c>
    </row>
    <row r="108" spans="2:3" ht="16.5" customHeight="1">
      <c r="B108" s="165" t="s">
        <v>846</v>
      </c>
      <c r="C108" s="34"/>
    </row>
    <row r="109" ht="16.5" customHeight="1">
      <c r="B109" s="11" t="s">
        <v>187</v>
      </c>
    </row>
    <row r="110" spans="2:3" ht="16.5" customHeight="1">
      <c r="B110" s="166" t="s">
        <v>238</v>
      </c>
      <c r="C110" s="34"/>
    </row>
    <row r="111" ht="16.5" customHeight="1">
      <c r="B111" s="11" t="s">
        <v>187</v>
      </c>
    </row>
    <row r="112" spans="2:3" ht="16.5" customHeight="1">
      <c r="B112" s="31" t="s">
        <v>497</v>
      </c>
      <c r="C112" s="34"/>
    </row>
    <row r="113" ht="16.5" customHeight="1">
      <c r="B113" s="11" t="s">
        <v>187</v>
      </c>
    </row>
    <row r="114" spans="2:3" ht="16.5" customHeight="1">
      <c r="B114" s="31" t="s">
        <v>498</v>
      </c>
      <c r="C114" s="34"/>
    </row>
    <row r="115" ht="16.5" customHeight="1">
      <c r="B115" s="11" t="s">
        <v>187</v>
      </c>
    </row>
    <row r="116" ht="16.5" customHeight="1">
      <c r="B116" s="33" t="s">
        <v>844</v>
      </c>
    </row>
    <row r="117" spans="2:3" ht="16.5" customHeight="1">
      <c r="B117" s="31" t="s">
        <v>845</v>
      </c>
      <c r="C117" s="34"/>
    </row>
    <row r="118" ht="16.5" customHeight="1">
      <c r="B118" s="11" t="s">
        <v>187</v>
      </c>
    </row>
    <row r="119" spans="2:3" ht="16.5" customHeight="1">
      <c r="B119" s="49" t="s">
        <v>846</v>
      </c>
      <c r="C119" s="34"/>
    </row>
    <row r="120" ht="16.5" customHeight="1">
      <c r="B120" s="11" t="s">
        <v>187</v>
      </c>
    </row>
    <row r="121" spans="2:3" ht="16.5" customHeight="1">
      <c r="B121" s="166" t="s">
        <v>968</v>
      </c>
      <c r="C121" s="34"/>
    </row>
    <row r="122" ht="16.5" customHeight="1">
      <c r="B122" s="11" t="s">
        <v>187</v>
      </c>
    </row>
    <row r="123" spans="2:3" ht="16.5" customHeight="1">
      <c r="B123" s="31" t="s">
        <v>497</v>
      </c>
      <c r="C123" s="34"/>
    </row>
    <row r="124" ht="16.5" customHeight="1">
      <c r="B124" s="11" t="s">
        <v>187</v>
      </c>
    </row>
    <row r="125" spans="2:3" ht="16.5" customHeight="1">
      <c r="B125" s="31" t="s">
        <v>498</v>
      </c>
      <c r="C125" s="34"/>
    </row>
    <row r="126" ht="16.5" customHeight="1">
      <c r="B126" s="11" t="s">
        <v>187</v>
      </c>
    </row>
    <row r="127" ht="16.5" customHeight="1">
      <c r="B127" s="33" t="s">
        <v>844</v>
      </c>
    </row>
    <row r="128" spans="2:3" ht="16.5" customHeight="1">
      <c r="B128" s="31" t="s">
        <v>847</v>
      </c>
      <c r="C128" s="34"/>
    </row>
    <row r="129" ht="16.5" customHeight="1">
      <c r="B129" s="11" t="s">
        <v>187</v>
      </c>
    </row>
    <row r="130" spans="2:3" ht="16.5" customHeight="1">
      <c r="B130" s="49" t="s">
        <v>846</v>
      </c>
      <c r="C130" s="34"/>
    </row>
    <row r="131" ht="16.5" customHeight="1">
      <c r="B131" s="11" t="s">
        <v>187</v>
      </c>
    </row>
    <row r="132" spans="2:3" ht="16.5" customHeight="1">
      <c r="B132" s="166" t="s">
        <v>82</v>
      </c>
      <c r="C132" s="34"/>
    </row>
    <row r="133" ht="16.5" customHeight="1">
      <c r="B133" s="11" t="s">
        <v>187</v>
      </c>
    </row>
    <row r="134" spans="2:3" ht="16.5" customHeight="1">
      <c r="B134" s="31" t="s">
        <v>497</v>
      </c>
      <c r="C134" s="34"/>
    </row>
    <row r="135" ht="16.5" customHeight="1">
      <c r="B135" s="11" t="s">
        <v>187</v>
      </c>
    </row>
    <row r="136" spans="2:3" ht="16.5" customHeight="1">
      <c r="B136" s="31" t="s">
        <v>498</v>
      </c>
      <c r="C136" s="34"/>
    </row>
    <row r="137" ht="16.5" customHeight="1">
      <c r="B137" s="11" t="s">
        <v>187</v>
      </c>
    </row>
    <row r="138" spans="2:3" ht="16.5" customHeight="1">
      <c r="B138" s="31" t="s">
        <v>80</v>
      </c>
      <c r="C138" s="34"/>
    </row>
    <row r="139" ht="16.5" customHeight="1">
      <c r="B139" s="11" t="s">
        <v>187</v>
      </c>
    </row>
    <row r="142" ht="15">
      <c r="B142" s="77" t="s">
        <v>178</v>
      </c>
    </row>
    <row r="143" ht="12.75">
      <c r="B143" s="26"/>
    </row>
    <row r="144" ht="15">
      <c r="B144" s="77" t="s">
        <v>240</v>
      </c>
    </row>
  </sheetData>
  <sheetProtection password="CA09" sheet="1" objects="1" scenarios="1" selectLockedCells="1"/>
  <mergeCells count="2">
    <mergeCell ref="A1:C1"/>
    <mergeCell ref="A2:C2"/>
  </mergeCells>
  <conditionalFormatting sqref="C14:H14">
    <cfRule type="expression" priority="1" dxfId="1" stopIfTrue="1">
      <formula>#REF!&lt;&gt;1</formula>
    </cfRule>
  </conditionalFormatting>
  <conditionalFormatting sqref="B15:H15 B19">
    <cfRule type="expression" priority="2" dxfId="0" stopIfTrue="1">
      <formula>#REF!&lt;&gt;1</formula>
    </cfRule>
  </conditionalFormatting>
  <conditionalFormatting sqref="B25:B26 B29:B30">
    <cfRule type="expression" priority="3" dxfId="1" stopIfTrue="1">
      <formula>$C$23&lt;&gt;1</formula>
    </cfRule>
  </conditionalFormatting>
  <conditionalFormatting sqref="C25 C29">
    <cfRule type="expression" priority="4" dxfId="0" stopIfTrue="1">
      <formula>$C$23&lt;&gt;1</formula>
    </cfRule>
  </conditionalFormatting>
  <conditionalFormatting sqref="B27:B28">
    <cfRule type="expression" priority="5" dxfId="1" stopIfTrue="1">
      <formula>$C$25&lt;&gt;1</formula>
    </cfRule>
  </conditionalFormatting>
  <conditionalFormatting sqref="C27">
    <cfRule type="expression" priority="6" dxfId="0" stopIfTrue="1">
      <formula>$C$25&lt;&gt;1</formula>
    </cfRule>
  </conditionalFormatting>
  <conditionalFormatting sqref="C33 C37">
    <cfRule type="expression" priority="7" dxfId="0" stopIfTrue="1">
      <formula>$C$31&lt;&gt;1</formula>
    </cfRule>
  </conditionalFormatting>
  <conditionalFormatting sqref="C35">
    <cfRule type="expression" priority="8" dxfId="0" stopIfTrue="1">
      <formula>$C$33&lt;&gt;1</formula>
    </cfRule>
  </conditionalFormatting>
  <conditionalFormatting sqref="B33:B34 B37:B38">
    <cfRule type="expression" priority="9" dxfId="1" stopIfTrue="1">
      <formula>$C$31&lt;&gt;1</formula>
    </cfRule>
  </conditionalFormatting>
  <conditionalFormatting sqref="B35:B36">
    <cfRule type="expression" priority="10" dxfId="1" stopIfTrue="1">
      <formula>$C$33&lt;&gt;1</formula>
    </cfRule>
  </conditionalFormatting>
  <conditionalFormatting sqref="C41 C45">
    <cfRule type="expression" priority="11" dxfId="0" stopIfTrue="1">
      <formula>$C$39&lt;&gt;1</formula>
    </cfRule>
  </conditionalFormatting>
  <conditionalFormatting sqref="C43">
    <cfRule type="expression" priority="12" dxfId="0" stopIfTrue="1">
      <formula>$C$41&lt;&gt;1</formula>
    </cfRule>
  </conditionalFormatting>
  <conditionalFormatting sqref="B43:B44">
    <cfRule type="expression" priority="13" dxfId="1" stopIfTrue="1">
      <formula>$C$41&lt;&gt;1</formula>
    </cfRule>
  </conditionalFormatting>
  <conditionalFormatting sqref="B41:B42 B45:B46">
    <cfRule type="expression" priority="14" dxfId="1" stopIfTrue="1">
      <formula>$C$39&lt;&gt;1</formula>
    </cfRule>
  </conditionalFormatting>
  <conditionalFormatting sqref="C57 C62 C64">
    <cfRule type="expression" priority="15" dxfId="0" stopIfTrue="1">
      <formula>$C$55&lt;&gt;1</formula>
    </cfRule>
  </conditionalFormatting>
  <conditionalFormatting sqref="C59">
    <cfRule type="expression" priority="16" dxfId="0" stopIfTrue="1">
      <formula>$C$57&lt;&gt;1</formula>
    </cfRule>
  </conditionalFormatting>
  <conditionalFormatting sqref="B59:B60">
    <cfRule type="expression" priority="17" dxfId="1" stopIfTrue="1">
      <formula>$C$57&lt;&gt;1</formula>
    </cfRule>
  </conditionalFormatting>
  <conditionalFormatting sqref="B57:B58 B61:B65">
    <cfRule type="expression" priority="18" dxfId="1" stopIfTrue="1">
      <formula>$C$55&lt;&gt;1</formula>
    </cfRule>
  </conditionalFormatting>
  <conditionalFormatting sqref="C68 C73 C75">
    <cfRule type="expression" priority="19" dxfId="0" stopIfTrue="1">
      <formula>$C$66&lt;&gt;1</formula>
    </cfRule>
  </conditionalFormatting>
  <conditionalFormatting sqref="C70">
    <cfRule type="expression" priority="20" dxfId="0" stopIfTrue="1">
      <formula>$C$68&lt;&gt;1</formula>
    </cfRule>
  </conditionalFormatting>
  <conditionalFormatting sqref="B70:B71">
    <cfRule type="expression" priority="21" dxfId="1" stopIfTrue="1">
      <formula>$C$68&lt;&gt;1</formula>
    </cfRule>
  </conditionalFormatting>
  <conditionalFormatting sqref="B68:B69 B72:B76">
    <cfRule type="expression" priority="22" dxfId="1" stopIfTrue="1">
      <formula>$C$66&lt;&gt;1</formula>
    </cfRule>
  </conditionalFormatting>
  <conditionalFormatting sqref="C79 C84 C86">
    <cfRule type="expression" priority="23" dxfId="0" stopIfTrue="1">
      <formula>$C$77&lt;&gt;1</formula>
    </cfRule>
  </conditionalFormatting>
  <conditionalFormatting sqref="C81">
    <cfRule type="expression" priority="24" dxfId="0" stopIfTrue="1">
      <formula>$C$79&lt;&gt;1</formula>
    </cfRule>
  </conditionalFormatting>
  <conditionalFormatting sqref="B81:B82">
    <cfRule type="expression" priority="25" dxfId="1" stopIfTrue="1">
      <formula>$C$79&lt;&gt;1</formula>
    </cfRule>
  </conditionalFormatting>
  <conditionalFormatting sqref="B79:B80 B83:B87">
    <cfRule type="expression" priority="26" dxfId="1" stopIfTrue="1">
      <formula>$C$77&lt;&gt;1</formula>
    </cfRule>
  </conditionalFormatting>
  <conditionalFormatting sqref="C90 C95 C97">
    <cfRule type="expression" priority="27" dxfId="0" stopIfTrue="1">
      <formula>$C$88&lt;&gt;1</formula>
    </cfRule>
  </conditionalFormatting>
  <conditionalFormatting sqref="C92">
    <cfRule type="expression" priority="28" dxfId="0" stopIfTrue="1">
      <formula>$C$90&lt;&gt;1</formula>
    </cfRule>
  </conditionalFormatting>
  <conditionalFormatting sqref="B92:B93">
    <cfRule type="expression" priority="29" dxfId="1" stopIfTrue="1">
      <formula>$C$90&lt;&gt;1</formula>
    </cfRule>
  </conditionalFormatting>
  <conditionalFormatting sqref="B90:B91 B94:B98">
    <cfRule type="expression" priority="30" dxfId="1" stopIfTrue="1">
      <formula>$C$88&lt;&gt;1</formula>
    </cfRule>
  </conditionalFormatting>
  <conditionalFormatting sqref="C101 C106 C108">
    <cfRule type="expression" priority="31" dxfId="0" stopIfTrue="1">
      <formula>$C$99&lt;&gt;1</formula>
    </cfRule>
  </conditionalFormatting>
  <conditionalFormatting sqref="C103">
    <cfRule type="expression" priority="32" dxfId="0" stopIfTrue="1">
      <formula>$C$101&lt;&gt;1</formula>
    </cfRule>
  </conditionalFormatting>
  <conditionalFormatting sqref="B103:B104">
    <cfRule type="expression" priority="33" dxfId="1" stopIfTrue="1">
      <formula>$C$101&lt;&gt;1</formula>
    </cfRule>
  </conditionalFormatting>
  <conditionalFormatting sqref="B101:B102 B105:B109">
    <cfRule type="expression" priority="34" dxfId="1" stopIfTrue="1">
      <formula>$C$99&lt;&gt;1</formula>
    </cfRule>
  </conditionalFormatting>
  <conditionalFormatting sqref="C112 C117 C119">
    <cfRule type="expression" priority="35" dxfId="0" stopIfTrue="1">
      <formula>$C$110&lt;&gt;1</formula>
    </cfRule>
  </conditionalFormatting>
  <conditionalFormatting sqref="C114">
    <cfRule type="expression" priority="36" dxfId="0" stopIfTrue="1">
      <formula>$C$112&lt;&gt;1</formula>
    </cfRule>
  </conditionalFormatting>
  <conditionalFormatting sqref="B114:B115">
    <cfRule type="expression" priority="37" dxfId="1" stopIfTrue="1">
      <formula>$C$112&lt;&gt;1</formula>
    </cfRule>
  </conditionalFormatting>
  <conditionalFormatting sqref="B112:B113 B116:B120">
    <cfRule type="expression" priority="38" dxfId="1" stopIfTrue="1">
      <formula>$C$110&lt;&gt;1</formula>
    </cfRule>
  </conditionalFormatting>
  <conditionalFormatting sqref="C123 C128 C130">
    <cfRule type="expression" priority="39" dxfId="0" stopIfTrue="1">
      <formula>$C$121&lt;&gt;1</formula>
    </cfRule>
  </conditionalFormatting>
  <conditionalFormatting sqref="C125">
    <cfRule type="expression" priority="40" dxfId="0" stopIfTrue="1">
      <formula>$C$123&lt;&gt;1</formula>
    </cfRule>
  </conditionalFormatting>
  <conditionalFormatting sqref="B125:B126">
    <cfRule type="expression" priority="41" dxfId="1" stopIfTrue="1">
      <formula>$C$123&lt;&gt;1</formula>
    </cfRule>
  </conditionalFormatting>
  <conditionalFormatting sqref="B123:B124 B127:B131">
    <cfRule type="expression" priority="42" dxfId="1" stopIfTrue="1">
      <formula>$C$121&lt;&gt;1</formula>
    </cfRule>
  </conditionalFormatting>
  <conditionalFormatting sqref="B49:B50 B53:B54">
    <cfRule type="expression" priority="43" dxfId="1" stopIfTrue="1">
      <formula>$C$47&lt;&gt;1</formula>
    </cfRule>
  </conditionalFormatting>
  <conditionalFormatting sqref="C49 C53">
    <cfRule type="expression" priority="44" dxfId="0" stopIfTrue="1">
      <formula>$C$47&lt;&gt;1</formula>
    </cfRule>
  </conditionalFormatting>
  <conditionalFormatting sqref="B51:B52">
    <cfRule type="expression" priority="45" dxfId="1" stopIfTrue="1">
      <formula>$C$49&lt;&gt;1</formula>
    </cfRule>
  </conditionalFormatting>
  <conditionalFormatting sqref="C51">
    <cfRule type="expression" priority="46" dxfId="0" stopIfTrue="1">
      <formula>$C$49&lt;&gt;1</formula>
    </cfRule>
  </conditionalFormatting>
  <conditionalFormatting sqref="B134:B135 B138:B139">
    <cfRule type="expression" priority="47" dxfId="1" stopIfTrue="1">
      <formula>$C$132&lt;&gt;1</formula>
    </cfRule>
  </conditionalFormatting>
  <conditionalFormatting sqref="C134 C138">
    <cfRule type="expression" priority="48" dxfId="0" stopIfTrue="1">
      <formula>$C$132&lt;&gt;1</formula>
    </cfRule>
  </conditionalFormatting>
  <conditionalFormatting sqref="B136:B137">
    <cfRule type="expression" priority="49" dxfId="1" stopIfTrue="1">
      <formula>$C$134&lt;&gt;1</formula>
    </cfRule>
  </conditionalFormatting>
  <conditionalFormatting sqref="C136">
    <cfRule type="expression" priority="50" dxfId="0" stopIfTrue="1">
      <formula>$C$134&lt;&gt;1</formula>
    </cfRule>
  </conditionalFormatting>
  <dataValidations count="1">
    <dataValidation type="whole" allowBlank="1" showInputMessage="1" showErrorMessage="1" errorTitle="Erreur" error="Vous ne pouvez saisir que les valeurs suivantes: &#10;1 pour Oui, 2 pour Non" sqref="C23 C31 C39 C55 C66 C25 C27 C29 C33 C35 C37 C41 C43 C45 C57 C59 C62 C77 C88 C99 C110 C121 C68 C70 C73 C79 C81 C84 C90 C92 C95 C101 C103 C106 C112 C114 C117 C123 C125 C128 C12 C10 C47 C49 C53 C51 C132 C134 C138 C136 C64 C75 C86 C97 C108 C119 C130">
      <formula1>1</formula1>
      <formula2>2</formula2>
    </dataValidation>
  </dataValidations>
  <hyperlinks>
    <hyperlink ref="B142" location="Menu!K2" tooltip="Retour au menu" display="MENU"/>
    <hyperlink ref="B144" location="'Chapitre IV'!C13" tooltip="Gestion des soins" display="CHAPITRE IV"/>
  </hyperlinks>
  <printOptions/>
  <pageMargins left="0.33" right="0.33" top="0.984251969" bottom="0.65" header="0.4921259845" footer="0.34"/>
  <pageSetup horizontalDpi="600" verticalDpi="600" orientation="portrait" paperSize="9" scale="94" r:id="rId2"/>
  <headerFooter alignWithMargins="0">
    <oddFooter>&amp;L&amp;9Evaluation de la maîtrise du risque infectieux en EHPAD - Chapitre III&amp;R&amp;P/&amp;N</oddFooter>
  </headerFooter>
  <rowBreaks count="3" manualBreakCount="3">
    <brk id="38" max="255" man="1"/>
    <brk id="76" max="255" man="1"/>
    <brk id="120" max="255" man="1"/>
  </rowBreaks>
  <drawing r:id="rId1"/>
</worksheet>
</file>

<file path=xl/worksheets/sheet17.xml><?xml version="1.0" encoding="utf-8"?>
<worksheet xmlns="http://schemas.openxmlformats.org/spreadsheetml/2006/main" xmlns:r="http://schemas.openxmlformats.org/officeDocument/2006/relationships">
  <sheetPr codeName="Feuil16"/>
  <dimension ref="A1:BE2"/>
  <sheetViews>
    <sheetView zoomScalePageLayoutView="0" workbookViewId="0" topLeftCell="AJ1">
      <selection activeCell="AX2" sqref="AX2"/>
    </sheetView>
  </sheetViews>
  <sheetFormatPr defaultColWidth="11.421875" defaultRowHeight="12.75"/>
  <cols>
    <col min="15" max="15" width="12.421875" style="0" bestFit="1" customWidth="1"/>
    <col min="16" max="17" width="12.421875" style="0" customWidth="1"/>
    <col min="18" max="18" width="13.421875" style="0" bestFit="1" customWidth="1"/>
    <col min="29" max="29" width="11.8515625" style="0" bestFit="1" customWidth="1"/>
    <col min="39" max="39" width="14.00390625" style="0" bestFit="1" customWidth="1"/>
    <col min="44" max="44" width="13.421875" style="0" bestFit="1" customWidth="1"/>
  </cols>
  <sheetData>
    <row r="1" spans="1:57" s="26" customFormat="1" ht="12.75">
      <c r="A1" s="26" t="s">
        <v>505</v>
      </c>
      <c r="B1" s="26" t="s">
        <v>247</v>
      </c>
      <c r="C1" s="26" t="s">
        <v>719</v>
      </c>
      <c r="D1" s="26" t="s">
        <v>721</v>
      </c>
      <c r="E1" s="26" t="s">
        <v>722</v>
      </c>
      <c r="F1" s="26" t="s">
        <v>723</v>
      </c>
      <c r="G1" s="26" t="s">
        <v>724</v>
      </c>
      <c r="H1" s="26" t="s">
        <v>325</v>
      </c>
      <c r="I1" s="26" t="s">
        <v>326</v>
      </c>
      <c r="J1" s="26" t="s">
        <v>327</v>
      </c>
      <c r="K1" s="26" t="s">
        <v>328</v>
      </c>
      <c r="L1" s="26" t="s">
        <v>329</v>
      </c>
      <c r="M1" s="26" t="s">
        <v>330</v>
      </c>
      <c r="N1" s="26" t="s">
        <v>725</v>
      </c>
      <c r="O1" s="26" t="s">
        <v>726</v>
      </c>
      <c r="P1" s="26" t="s">
        <v>331</v>
      </c>
      <c r="Q1" s="26" t="s">
        <v>332</v>
      </c>
      <c r="R1" s="26" t="s">
        <v>333</v>
      </c>
      <c r="S1" s="26" t="s">
        <v>727</v>
      </c>
      <c r="T1" s="73" t="s">
        <v>728</v>
      </c>
      <c r="U1" s="26" t="s">
        <v>729</v>
      </c>
      <c r="V1" s="26" t="s">
        <v>730</v>
      </c>
      <c r="W1" s="26" t="s">
        <v>731</v>
      </c>
      <c r="X1" s="26" t="s">
        <v>732</v>
      </c>
      <c r="Y1" s="26" t="s">
        <v>733</v>
      </c>
      <c r="Z1" s="26" t="s">
        <v>1156</v>
      </c>
      <c r="AA1" s="26" t="s">
        <v>1157</v>
      </c>
      <c r="AB1" s="26" t="s">
        <v>734</v>
      </c>
      <c r="AC1" s="26" t="s">
        <v>334</v>
      </c>
      <c r="AD1" s="73" t="s">
        <v>735</v>
      </c>
      <c r="AE1" s="26" t="s">
        <v>736</v>
      </c>
      <c r="AF1" s="26" t="s">
        <v>737</v>
      </c>
      <c r="AG1" s="26" t="s">
        <v>738</v>
      </c>
      <c r="AH1" s="26" t="s">
        <v>739</v>
      </c>
      <c r="AI1" s="26" t="s">
        <v>740</v>
      </c>
      <c r="AJ1" s="26" t="s">
        <v>741</v>
      </c>
      <c r="AK1" s="26" t="s">
        <v>1027</v>
      </c>
      <c r="AL1" s="26" t="s">
        <v>742</v>
      </c>
      <c r="AM1" s="26" t="s">
        <v>335</v>
      </c>
      <c r="AN1" s="73" t="s">
        <v>743</v>
      </c>
      <c r="AO1" s="26" t="s">
        <v>744</v>
      </c>
      <c r="AP1" s="26" t="s">
        <v>745</v>
      </c>
      <c r="AQ1" s="26" t="s">
        <v>746</v>
      </c>
      <c r="AR1" s="26" t="s">
        <v>338</v>
      </c>
      <c r="AS1" s="73" t="s">
        <v>1162</v>
      </c>
      <c r="AT1" s="26" t="s">
        <v>1163</v>
      </c>
      <c r="AU1" s="26" t="s">
        <v>339</v>
      </c>
      <c r="AV1" s="26" t="s">
        <v>1164</v>
      </c>
      <c r="AW1" s="26" t="s">
        <v>340</v>
      </c>
      <c r="AX1" s="26" t="s">
        <v>747</v>
      </c>
      <c r="AY1" s="26" t="s">
        <v>748</v>
      </c>
      <c r="AZ1" s="26" t="s">
        <v>749</v>
      </c>
      <c r="BA1" s="26" t="s">
        <v>750</v>
      </c>
      <c r="BB1" s="26" t="s">
        <v>1165</v>
      </c>
      <c r="BC1" s="26" t="s">
        <v>336</v>
      </c>
      <c r="BD1" s="26" t="s">
        <v>337</v>
      </c>
      <c r="BE1" s="26" t="s">
        <v>751</v>
      </c>
    </row>
    <row r="2" spans="1:57" s="26" customFormat="1" ht="12.75">
      <c r="A2" s="26">
        <f>CODE</f>
        <v>0</v>
      </c>
      <c r="B2" s="26">
        <f>FINESS</f>
        <v>0</v>
      </c>
      <c r="C2" s="26">
        <f>IF(AND('CHAP IV'!C2=1,'CHAP IV'!D2=1),1,0)</f>
        <v>0</v>
      </c>
      <c r="D2" s="26">
        <f>IF(AND('CHAP IV'!G2=1,'CHAP IV'!H2=1),1,0)</f>
        <v>0</v>
      </c>
      <c r="E2" s="26">
        <f>IF(AND('CHAP IV'!I2=1,'CHAP IV'!J2=1),1,0)</f>
        <v>0</v>
      </c>
      <c r="F2" s="26">
        <f>IF(AND('CHAP IV'!M2=1,'CHAP IV'!N2=1),1,0)</f>
        <v>0</v>
      </c>
      <c r="G2" s="26">
        <f>IF(AND('CHAP IV'!O2=1,'CHAP IV'!P2=1),1,0)</f>
        <v>0</v>
      </c>
      <c r="H2" s="26">
        <f>IF(AND('CHAP IV'!Q2=1,'CHAP IV'!R2=1),1,0)</f>
        <v>0</v>
      </c>
      <c r="I2" s="26">
        <f>IF(AND('CHAP IV'!S2=1,'CHAP IV'!T2=1),1,0)</f>
        <v>0</v>
      </c>
      <c r="J2" s="26">
        <f>IF(AND('CHAP IV'!U2=1,'CHAP IV'!V2=1),1,0)</f>
        <v>0</v>
      </c>
      <c r="K2" s="26">
        <f>IF(AND('CHAP IV'!W2=1,'CHAP IV'!X2=1),1,0)</f>
        <v>0</v>
      </c>
      <c r="L2" s="26">
        <f>IF(AND('CHAP IV'!AA2=1,'CHAP IV'!AB2=1),1,0)</f>
        <v>0</v>
      </c>
      <c r="M2" s="26">
        <f>IF(AND('CHAP IV'!AC2=1,'CHAP IV'!AD2=1),1,0)</f>
        <v>0</v>
      </c>
      <c r="N2" s="26">
        <f>SUM(C2:M2)</f>
        <v>0</v>
      </c>
      <c r="O2" s="26">
        <f>IF('CHAP IV'!G2=3,0,1)</f>
        <v>1</v>
      </c>
      <c r="P2" s="26">
        <f>IF('CHAP IV'!Q2=3,0,1)</f>
        <v>1</v>
      </c>
      <c r="Q2" s="26">
        <f>IF('CHAP IV'!S2=3,0,1)</f>
        <v>1</v>
      </c>
      <c r="R2" s="26">
        <f>IF('CHAP IV'!AC2=3,0,1)</f>
        <v>1</v>
      </c>
      <c r="S2" s="26">
        <f>SUM(O2:R2,7)</f>
        <v>11</v>
      </c>
      <c r="T2" s="73">
        <f>IF('CHAP IV'!AG2=1,1,0)</f>
        <v>0</v>
      </c>
      <c r="U2" s="26">
        <f>IF(AND('CHAP IV'!AH2=1,'CHAP IV'!AI2=1),1,0)</f>
        <v>0</v>
      </c>
      <c r="V2" s="26">
        <f>IF('CHAP IV'!AJ2=1,1,0)</f>
        <v>0</v>
      </c>
      <c r="W2" s="26">
        <f>IF('CHAP IV'!AK2=1,1,0)</f>
        <v>0</v>
      </c>
      <c r="X2" s="26">
        <f>IF('CHAP IV'!AL2=1,1,0)</f>
        <v>0</v>
      </c>
      <c r="Y2" s="26">
        <f>IF('CHAP IV'!AM2=1,1,0)</f>
        <v>0</v>
      </c>
      <c r="Z2" s="26">
        <f>IF('CHAP IV'!AN2=1,1,0)</f>
        <v>0</v>
      </c>
      <c r="AA2" s="26">
        <f>IF('CHAP IV'!AO2=1,1,0)</f>
        <v>0</v>
      </c>
      <c r="AB2" s="26">
        <f>SUM(T2:AA2)</f>
        <v>0</v>
      </c>
      <c r="AC2" s="26">
        <v>8</v>
      </c>
      <c r="AD2" s="73">
        <f>IF('CHAP IV'!AP2=1,1,0)</f>
        <v>0</v>
      </c>
      <c r="AE2" s="115">
        <f>IF('CHAP IV'!AQ2=1,1,0)</f>
        <v>0</v>
      </c>
      <c r="AF2" s="115">
        <f>IF('CHAP IV'!AR2=1,1,0)</f>
        <v>0</v>
      </c>
      <c r="AG2" s="115">
        <f>IF('CHAP IV'!AS2=1,1,0)</f>
        <v>0</v>
      </c>
      <c r="AH2" s="26">
        <f>IF(AND('CHAP IV'!AT2=1,'CHAP IV'!AU2=1,'CHAP IV'!AV2=1),1,0)</f>
        <v>0</v>
      </c>
      <c r="AI2" s="26">
        <f>IF('CHAP IV'!AW2=1,1,0)</f>
        <v>0</v>
      </c>
      <c r="AJ2" s="26">
        <f>IF('CHAP IV'!AX2=1,1,0)</f>
        <v>0</v>
      </c>
      <c r="AK2" s="26">
        <f>IF('CHAP IV'!AY2=1,1,0)</f>
        <v>0</v>
      </c>
      <c r="AL2" s="26">
        <f>SUM(AD2:AK2)</f>
        <v>0</v>
      </c>
      <c r="AM2" s="26">
        <v>8</v>
      </c>
      <c r="AN2" s="73">
        <f>IF('CHAP IV'!AZ2=1,1,0)</f>
        <v>0</v>
      </c>
      <c r="AO2" s="115">
        <f>IF(AND('CHAP IV'!BA2=1,'CHAP IV'!BB2=1,'CHAP IV'!BC2=1),1,0)</f>
        <v>0</v>
      </c>
      <c r="AP2" s="26">
        <f>IF('CHAP IV'!BD2=1,1,0)</f>
        <v>0</v>
      </c>
      <c r="AQ2" s="26">
        <f>SUM(AN2:AP2)</f>
        <v>0</v>
      </c>
      <c r="AR2" s="26">
        <v>3</v>
      </c>
      <c r="AS2" s="73">
        <f>IF('CHAP IV'!BE2=1,1,0)</f>
        <v>0</v>
      </c>
      <c r="AT2" s="26">
        <f>IF('CHAP IV'!BF2=1,1,0)</f>
        <v>0</v>
      </c>
      <c r="AU2" s="26">
        <f>IF('CHAP IV'!BG2=1,1,0)</f>
        <v>0</v>
      </c>
      <c r="AV2" s="26">
        <f>SUM(AS2:AU2)</f>
        <v>0</v>
      </c>
      <c r="AW2" s="26">
        <v>3</v>
      </c>
      <c r="AX2" s="71">
        <f>N2/S2*100</f>
        <v>0</v>
      </c>
      <c r="AY2" s="71">
        <f>AB2/AC2*100</f>
        <v>0</v>
      </c>
      <c r="AZ2" s="71">
        <f>AL2/AM2*100</f>
        <v>0</v>
      </c>
      <c r="BA2" s="71">
        <f>AQ2/AR2*100</f>
        <v>0</v>
      </c>
      <c r="BB2" s="71">
        <f>AV2/AW2*100</f>
        <v>0</v>
      </c>
      <c r="BC2" s="159">
        <f>N2+AB2+AL2+AQ2+AV2</f>
        <v>0</v>
      </c>
      <c r="BD2" s="159">
        <f>S2+AC2+AM2+AR2+AW2</f>
        <v>33</v>
      </c>
      <c r="BE2" s="71">
        <f>BC2/BD2*100</f>
        <v>0</v>
      </c>
    </row>
  </sheetData>
  <sheetProtection/>
  <printOptions/>
  <pageMargins left="0.787401575" right="0.787401575" top="0.984251969" bottom="0.984251969" header="0.4921259845" footer="0.4921259845"/>
  <pageSetup orientation="portrait" paperSize="9"/>
</worksheet>
</file>

<file path=xl/worksheets/sheet18.xml><?xml version="1.0" encoding="utf-8"?>
<worksheet xmlns="http://schemas.openxmlformats.org/spreadsheetml/2006/main" xmlns:r="http://schemas.openxmlformats.org/officeDocument/2006/relationships">
  <sheetPr codeName="Feuil17"/>
  <dimension ref="A1:BG2"/>
  <sheetViews>
    <sheetView zoomScalePageLayoutView="0" workbookViewId="0" topLeftCell="A1">
      <selection activeCell="C2" sqref="C2"/>
    </sheetView>
  </sheetViews>
  <sheetFormatPr defaultColWidth="11.421875" defaultRowHeight="12.75"/>
  <cols>
    <col min="3" max="3" width="12.7109375" style="0" bestFit="1" customWidth="1"/>
    <col min="5" max="5" width="12.140625" style="0" bestFit="1" customWidth="1"/>
    <col min="7" max="7" width="12.00390625" style="0" bestFit="1" customWidth="1"/>
    <col min="9" max="9" width="15.00390625" style="0" bestFit="1" customWidth="1"/>
    <col min="10" max="10" width="13.57421875" style="0" bestFit="1" customWidth="1"/>
    <col min="11" max="11" width="14.00390625" style="0" bestFit="1" customWidth="1"/>
    <col min="12" max="12" width="11.140625" style="0" bestFit="1" customWidth="1"/>
    <col min="15" max="15" width="13.00390625" style="0" bestFit="1" customWidth="1"/>
    <col min="21" max="21" width="14.28125" style="0" bestFit="1" customWidth="1"/>
    <col min="23" max="23" width="12.57421875" style="0" bestFit="1" customWidth="1"/>
    <col min="25" max="25" width="14.8515625" style="0" bestFit="1" customWidth="1"/>
    <col min="26" max="26" width="10.7109375" style="0" bestFit="1" customWidth="1"/>
    <col min="27" max="27" width="12.7109375" style="0" bestFit="1" customWidth="1"/>
    <col min="29" max="29" width="12.8515625" style="0" bestFit="1" customWidth="1"/>
    <col min="31" max="31" width="13.57421875" style="0" bestFit="1" customWidth="1"/>
    <col min="34" max="34" width="13.8515625" style="0" bestFit="1" customWidth="1"/>
    <col min="35" max="35" width="13.140625" style="0" bestFit="1" customWidth="1"/>
  </cols>
  <sheetData>
    <row r="1" spans="1:59" s="26" customFormat="1" ht="12.75">
      <c r="A1" s="59" t="s">
        <v>505</v>
      </c>
      <c r="B1" s="59" t="s">
        <v>247</v>
      </c>
      <c r="C1" s="59" t="s">
        <v>290</v>
      </c>
      <c r="D1" s="59" t="s">
        <v>702</v>
      </c>
      <c r="E1" s="152" t="s">
        <v>291</v>
      </c>
      <c r="F1" s="152" t="s">
        <v>292</v>
      </c>
      <c r="G1" s="59" t="s">
        <v>293</v>
      </c>
      <c r="H1" s="59" t="s">
        <v>294</v>
      </c>
      <c r="I1" s="59" t="s">
        <v>295</v>
      </c>
      <c r="J1" s="59" t="s">
        <v>296</v>
      </c>
      <c r="K1" s="152" t="s">
        <v>297</v>
      </c>
      <c r="L1" s="152" t="s">
        <v>703</v>
      </c>
      <c r="M1" s="59" t="s">
        <v>298</v>
      </c>
      <c r="N1" s="59" t="s">
        <v>299</v>
      </c>
      <c r="O1" s="59" t="s">
        <v>300</v>
      </c>
      <c r="P1" s="59" t="s">
        <v>301</v>
      </c>
      <c r="Q1" s="59" t="s">
        <v>302</v>
      </c>
      <c r="R1" s="59" t="s">
        <v>701</v>
      </c>
      <c r="S1" s="59" t="s">
        <v>303</v>
      </c>
      <c r="T1" s="59" t="s">
        <v>700</v>
      </c>
      <c r="U1" s="59" t="s">
        <v>304</v>
      </c>
      <c r="V1" s="59" t="s">
        <v>305</v>
      </c>
      <c r="W1" s="59" t="s">
        <v>306</v>
      </c>
      <c r="X1" s="59" t="s">
        <v>307</v>
      </c>
      <c r="Y1" s="152" t="s">
        <v>308</v>
      </c>
      <c r="Z1" s="152" t="s">
        <v>309</v>
      </c>
      <c r="AA1" s="59" t="s">
        <v>310</v>
      </c>
      <c r="AB1" s="59" t="s">
        <v>311</v>
      </c>
      <c r="AC1" s="59" t="s">
        <v>312</v>
      </c>
      <c r="AD1" s="59" t="s">
        <v>704</v>
      </c>
      <c r="AE1" s="59" t="s">
        <v>313</v>
      </c>
      <c r="AF1" s="59" t="s">
        <v>314</v>
      </c>
      <c r="AG1" s="72" t="s">
        <v>705</v>
      </c>
      <c r="AH1" s="59" t="s">
        <v>706</v>
      </c>
      <c r="AI1" s="59" t="s">
        <v>707</v>
      </c>
      <c r="AJ1" s="59" t="s">
        <v>708</v>
      </c>
      <c r="AK1" s="59" t="s">
        <v>502</v>
      </c>
      <c r="AL1" s="59" t="s">
        <v>709</v>
      </c>
      <c r="AM1" s="59" t="s">
        <v>1158</v>
      </c>
      <c r="AN1" s="59" t="s">
        <v>316</v>
      </c>
      <c r="AO1" s="59" t="s">
        <v>710</v>
      </c>
      <c r="AP1" s="72" t="s">
        <v>711</v>
      </c>
      <c r="AQ1" s="162" t="s">
        <v>1159</v>
      </c>
      <c r="AR1" s="59" t="s">
        <v>317</v>
      </c>
      <c r="AS1" s="59" t="s">
        <v>318</v>
      </c>
      <c r="AT1" s="59" t="s">
        <v>712</v>
      </c>
      <c r="AU1" s="59" t="s">
        <v>713</v>
      </c>
      <c r="AV1" s="59" t="s">
        <v>319</v>
      </c>
      <c r="AW1" s="59" t="s">
        <v>607</v>
      </c>
      <c r="AX1" s="59" t="s">
        <v>714</v>
      </c>
      <c r="AY1" s="59" t="s">
        <v>1026</v>
      </c>
      <c r="AZ1" s="72" t="s">
        <v>715</v>
      </c>
      <c r="BA1" s="59" t="s">
        <v>320</v>
      </c>
      <c r="BB1" s="59" t="s">
        <v>58</v>
      </c>
      <c r="BC1" s="59" t="s">
        <v>321</v>
      </c>
      <c r="BD1" s="59" t="s">
        <v>322</v>
      </c>
      <c r="BE1" s="72" t="s">
        <v>323</v>
      </c>
      <c r="BF1" s="59" t="s">
        <v>1161</v>
      </c>
      <c r="BG1" s="59" t="s">
        <v>324</v>
      </c>
    </row>
    <row r="2" spans="1:59" s="26" customFormat="1" ht="12.75">
      <c r="A2" s="26">
        <f>CODE</f>
        <v>0</v>
      </c>
      <c r="B2" s="26">
        <f>FINESS</f>
        <v>0</v>
      </c>
      <c r="C2" s="26">
        <f>'Chapitre IV'!C15</f>
        <v>0</v>
      </c>
      <c r="D2" s="26">
        <f>'Chapitre IV'!C17</f>
        <v>0</v>
      </c>
      <c r="E2" s="26">
        <f>'Chapitre IV'!C21</f>
        <v>0</v>
      </c>
      <c r="F2" s="26">
        <f>'Chapitre IV'!C23</f>
        <v>0</v>
      </c>
      <c r="G2" s="26">
        <f>'Chapitre IV'!C27</f>
        <v>0</v>
      </c>
      <c r="H2" s="26">
        <f>'Chapitre IV'!C29</f>
        <v>0</v>
      </c>
      <c r="I2" s="26">
        <f>'Chapitre IV'!C33</f>
        <v>0</v>
      </c>
      <c r="J2" s="26">
        <f>'Chapitre IV'!C35</f>
        <v>0</v>
      </c>
      <c r="K2" s="26">
        <f>'Chapitre IV'!C39</f>
        <v>0</v>
      </c>
      <c r="L2" s="26">
        <f>'Chapitre IV'!C41</f>
        <v>0</v>
      </c>
      <c r="M2" s="26">
        <f>'Chapitre IV'!C45</f>
        <v>0</v>
      </c>
      <c r="N2" s="26">
        <f>'Chapitre IV'!C47</f>
        <v>0</v>
      </c>
      <c r="O2" s="26">
        <f>'Chapitre IV'!C51</f>
        <v>0</v>
      </c>
      <c r="P2" s="26">
        <f>'Chapitre IV'!C53</f>
        <v>0</v>
      </c>
      <c r="Q2" s="26">
        <f>'Chapitre IV'!C57</f>
        <v>0</v>
      </c>
      <c r="R2" s="26">
        <f>'Chapitre IV'!C59</f>
        <v>0</v>
      </c>
      <c r="S2" s="26">
        <f>'Chapitre IV'!C63</f>
        <v>0</v>
      </c>
      <c r="T2" s="26">
        <f>'Chapitre IV'!C65</f>
        <v>0</v>
      </c>
      <c r="U2" s="26">
        <f>'Chapitre IV'!C69</f>
        <v>0</v>
      </c>
      <c r="V2" s="26">
        <f>'Chapitre IV'!C71</f>
        <v>0</v>
      </c>
      <c r="W2" s="26">
        <f>'Chapitre IV'!C75</f>
        <v>0</v>
      </c>
      <c r="X2" s="26">
        <f>'Chapitre IV'!C77</f>
        <v>0</v>
      </c>
      <c r="Y2" s="26">
        <f>'Chapitre IV'!C81</f>
        <v>0</v>
      </c>
      <c r="Z2" s="26">
        <f>'Chapitre IV'!C83</f>
        <v>0</v>
      </c>
      <c r="AA2" s="26">
        <f>'Chapitre IV'!C87</f>
        <v>0</v>
      </c>
      <c r="AB2" s="26">
        <f>'Chapitre IV'!C89</f>
        <v>0</v>
      </c>
      <c r="AC2" s="26">
        <f>'Chapitre IV'!C93</f>
        <v>0</v>
      </c>
      <c r="AD2" s="26">
        <f>'Chapitre IV'!C95</f>
        <v>0</v>
      </c>
      <c r="AE2" s="26">
        <f>'Chapitre IV'!C99</f>
        <v>0</v>
      </c>
      <c r="AF2" s="26">
        <f>'Chapitre IV'!C101</f>
        <v>0</v>
      </c>
      <c r="AG2" s="73">
        <f>'Chapitre IV'!C106</f>
        <v>0</v>
      </c>
      <c r="AH2" s="26">
        <f>'Chapitre IV'!C109</f>
        <v>0</v>
      </c>
      <c r="AI2" s="26">
        <f>'Chapitre IV'!C111</f>
        <v>0</v>
      </c>
      <c r="AJ2" s="26">
        <f>'Chapitre IV'!C113</f>
        <v>0</v>
      </c>
      <c r="AK2" s="26">
        <f>'Chapitre IV'!C115</f>
        <v>0</v>
      </c>
      <c r="AL2" s="26">
        <f>'Chapitre IV'!C117</f>
        <v>0</v>
      </c>
      <c r="AM2" s="26">
        <f>'Chapitre IV'!C119</f>
        <v>0</v>
      </c>
      <c r="AN2" s="26">
        <f>'Chapitre IV'!C121</f>
        <v>0</v>
      </c>
      <c r="AO2" s="26">
        <f>'Chapitre IV'!C123</f>
        <v>0</v>
      </c>
      <c r="AP2" s="73">
        <f>'Chapitre IV'!C128</f>
        <v>0</v>
      </c>
      <c r="AQ2" s="115">
        <f>'Chapitre IV'!C133</f>
        <v>0</v>
      </c>
      <c r="AR2" s="115">
        <f>'Chapitre IV'!C135</f>
        <v>0</v>
      </c>
      <c r="AS2" s="26">
        <f>'Chapitre IV'!C137</f>
        <v>0</v>
      </c>
      <c r="AT2" s="26">
        <f>'Chapitre IV'!C140</f>
        <v>0</v>
      </c>
      <c r="AU2" s="26">
        <f>'Chapitre IV'!C142</f>
        <v>0</v>
      </c>
      <c r="AV2" s="26">
        <f>'Chapitre IV'!C144</f>
        <v>0</v>
      </c>
      <c r="AW2" s="26">
        <f>'Chapitre IV'!C149</f>
        <v>0</v>
      </c>
      <c r="AX2" s="26">
        <f>'Chapitre IV'!C151</f>
        <v>0</v>
      </c>
      <c r="AY2" s="26">
        <f>'Chapitre IV'!C153</f>
        <v>0</v>
      </c>
      <c r="AZ2" s="73">
        <f>'Chapitre IV'!C158</f>
        <v>0</v>
      </c>
      <c r="BA2" s="26">
        <f>'Chapitre IV'!C162</f>
        <v>0</v>
      </c>
      <c r="BB2" s="26">
        <f>'Chapitre IV'!C164</f>
        <v>0</v>
      </c>
      <c r="BC2" s="26">
        <f>'Chapitre IV'!C166</f>
        <v>0</v>
      </c>
      <c r="BD2" s="26">
        <f>'Chapitre IV'!C168</f>
        <v>0</v>
      </c>
      <c r="BE2" s="73">
        <f>'Chapitre IV'!C173</f>
        <v>0</v>
      </c>
      <c r="BF2" s="26">
        <f>'Chapitre IV'!C175</f>
        <v>0</v>
      </c>
      <c r="BG2" s="26">
        <f>'Chapitre IV'!C177</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sheetPr codeName="Feuil18">
    <tabColor indexed="42"/>
  </sheetPr>
  <dimension ref="A1:C183"/>
  <sheetViews>
    <sheetView showGridLines="0" zoomScalePageLayoutView="0" workbookViewId="0" topLeftCell="A1">
      <selection activeCell="C15" sqref="C15"/>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240</v>
      </c>
      <c r="B1" s="249"/>
      <c r="C1" s="249"/>
    </row>
    <row r="2" spans="1:3" ht="18">
      <c r="A2" s="255" t="s">
        <v>245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466</v>
      </c>
      <c r="B10" s="16"/>
      <c r="C10" s="16"/>
    </row>
    <row r="11" spans="1:3" ht="12.75" customHeight="1">
      <c r="A11" s="10"/>
      <c r="B11" s="17"/>
      <c r="C11" s="182" t="s">
        <v>5</v>
      </c>
    </row>
    <row r="12" spans="1:3" ht="16.5" customHeight="1">
      <c r="A12" s="10"/>
      <c r="B12" s="20" t="s">
        <v>470</v>
      </c>
      <c r="C12" s="170"/>
    </row>
    <row r="13" spans="1:3" ht="16.5" customHeight="1">
      <c r="A13" s="10"/>
      <c r="B13" s="168" t="s">
        <v>469</v>
      </c>
      <c r="C13" s="169"/>
    </row>
    <row r="14" spans="1:2" ht="9.75" customHeight="1">
      <c r="A14" s="10"/>
      <c r="B14" s="11"/>
    </row>
    <row r="15" spans="2:3" ht="16.5" customHeight="1">
      <c r="B15" s="165" t="s">
        <v>484</v>
      </c>
      <c r="C15" s="34"/>
    </row>
    <row r="16" ht="16.5" customHeight="1">
      <c r="B16" s="11" t="s">
        <v>187</v>
      </c>
    </row>
    <row r="17" spans="2:3" ht="16.5" customHeight="1">
      <c r="B17" s="165" t="s">
        <v>485</v>
      </c>
      <c r="C17" s="34"/>
    </row>
    <row r="18" ht="16.5" customHeight="1">
      <c r="B18" s="11" t="s">
        <v>187</v>
      </c>
    </row>
    <row r="19" spans="2:3" ht="16.5" customHeight="1">
      <c r="B19" s="168" t="s">
        <v>471</v>
      </c>
      <c r="C19" s="169"/>
    </row>
    <row r="20" ht="9.75" customHeight="1">
      <c r="B20" s="11"/>
    </row>
    <row r="21" spans="2:3" ht="16.5" customHeight="1">
      <c r="B21" s="165" t="s">
        <v>484</v>
      </c>
      <c r="C21" s="34"/>
    </row>
    <row r="22" ht="16.5" customHeight="1">
      <c r="B22" s="11" t="s">
        <v>228</v>
      </c>
    </row>
    <row r="23" spans="2:3" ht="16.5" customHeight="1">
      <c r="B23" s="165" t="s">
        <v>485</v>
      </c>
      <c r="C23" s="34"/>
    </row>
    <row r="24" ht="16.5" customHeight="1">
      <c r="B24" s="11" t="s">
        <v>187</v>
      </c>
    </row>
    <row r="25" spans="2:3" ht="16.5" customHeight="1">
      <c r="B25" s="168" t="s">
        <v>472</v>
      </c>
      <c r="C25" s="169"/>
    </row>
    <row r="26" ht="9.75" customHeight="1">
      <c r="B26" s="11"/>
    </row>
    <row r="27" spans="2:3" ht="16.5" customHeight="1">
      <c r="B27" s="165" t="s">
        <v>484</v>
      </c>
      <c r="C27" s="34"/>
    </row>
    <row r="28" ht="16.5" customHeight="1">
      <c r="B28" s="11" t="s">
        <v>228</v>
      </c>
    </row>
    <row r="29" spans="2:3" ht="16.5" customHeight="1">
      <c r="B29" s="165" t="s">
        <v>485</v>
      </c>
      <c r="C29" s="34"/>
    </row>
    <row r="30" ht="16.5" customHeight="1">
      <c r="B30" s="11" t="s">
        <v>187</v>
      </c>
    </row>
    <row r="31" spans="2:3" ht="16.5" customHeight="1">
      <c r="B31" s="168" t="s">
        <v>473</v>
      </c>
      <c r="C31" s="169"/>
    </row>
    <row r="32" ht="9.75" customHeight="1">
      <c r="B32" s="11"/>
    </row>
    <row r="33" spans="2:3" ht="16.5" customHeight="1">
      <c r="B33" s="165" t="s">
        <v>484</v>
      </c>
      <c r="C33" s="34"/>
    </row>
    <row r="34" ht="16.5" customHeight="1">
      <c r="B34" s="11" t="s">
        <v>187</v>
      </c>
    </row>
    <row r="35" spans="2:3" ht="16.5" customHeight="1">
      <c r="B35" s="165" t="s">
        <v>485</v>
      </c>
      <c r="C35" s="34"/>
    </row>
    <row r="36" ht="16.5" customHeight="1">
      <c r="B36" s="11" t="s">
        <v>187</v>
      </c>
    </row>
    <row r="37" spans="2:3" ht="16.5" customHeight="1">
      <c r="B37" s="168" t="s">
        <v>483</v>
      </c>
      <c r="C37" s="169"/>
    </row>
    <row r="38" ht="9.75" customHeight="1">
      <c r="B38" s="11"/>
    </row>
    <row r="39" spans="2:3" ht="16.5" customHeight="1">
      <c r="B39" s="165" t="s">
        <v>484</v>
      </c>
      <c r="C39" s="34"/>
    </row>
    <row r="40" ht="16.5" customHeight="1">
      <c r="B40" s="11" t="s">
        <v>187</v>
      </c>
    </row>
    <row r="41" spans="2:3" ht="16.5" customHeight="1">
      <c r="B41" s="165" t="s">
        <v>485</v>
      </c>
      <c r="C41" s="34"/>
    </row>
    <row r="42" ht="16.5" customHeight="1">
      <c r="B42" s="11" t="s">
        <v>187</v>
      </c>
    </row>
    <row r="43" spans="2:3" ht="16.5" customHeight="1">
      <c r="B43" s="168" t="s">
        <v>474</v>
      </c>
      <c r="C43" s="169"/>
    </row>
    <row r="44" ht="9.75" customHeight="1">
      <c r="B44" s="11"/>
    </row>
    <row r="45" spans="2:3" ht="16.5" customHeight="1">
      <c r="B45" s="165" t="s">
        <v>484</v>
      </c>
      <c r="C45" s="34"/>
    </row>
    <row r="46" ht="16.5" customHeight="1">
      <c r="B46" s="11" t="s">
        <v>187</v>
      </c>
    </row>
    <row r="47" spans="2:3" ht="16.5" customHeight="1">
      <c r="B47" s="165" t="s">
        <v>485</v>
      </c>
      <c r="C47" s="34"/>
    </row>
    <row r="48" ht="16.5" customHeight="1">
      <c r="B48" s="11" t="s">
        <v>187</v>
      </c>
    </row>
    <row r="49" spans="2:3" ht="16.5" customHeight="1">
      <c r="B49" s="168" t="s">
        <v>475</v>
      </c>
      <c r="C49" s="169"/>
    </row>
    <row r="50" ht="9.75" customHeight="1">
      <c r="B50" s="11"/>
    </row>
    <row r="51" spans="2:3" ht="16.5" customHeight="1">
      <c r="B51" s="165" t="s">
        <v>484</v>
      </c>
      <c r="C51" s="34"/>
    </row>
    <row r="52" ht="16.5" customHeight="1">
      <c r="B52" s="11" t="s">
        <v>187</v>
      </c>
    </row>
    <row r="53" spans="2:3" ht="16.5" customHeight="1">
      <c r="B53" s="165" t="s">
        <v>485</v>
      </c>
      <c r="C53" s="34"/>
    </row>
    <row r="54" ht="16.5" customHeight="1">
      <c r="B54" s="11" t="s">
        <v>187</v>
      </c>
    </row>
    <row r="55" spans="2:3" ht="16.5" customHeight="1">
      <c r="B55" s="168" t="s">
        <v>476</v>
      </c>
      <c r="C55" s="169"/>
    </row>
    <row r="56" ht="9.75" customHeight="1">
      <c r="B56" s="11"/>
    </row>
    <row r="57" spans="2:3" ht="16.5" customHeight="1">
      <c r="B57" s="165" t="s">
        <v>484</v>
      </c>
      <c r="C57" s="34"/>
    </row>
    <row r="58" ht="16.5" customHeight="1">
      <c r="B58" s="11" t="s">
        <v>228</v>
      </c>
    </row>
    <row r="59" spans="2:3" ht="16.5" customHeight="1">
      <c r="B59" s="165" t="s">
        <v>485</v>
      </c>
      <c r="C59" s="34"/>
    </row>
    <row r="60" ht="16.5" customHeight="1">
      <c r="B60" s="11" t="s">
        <v>187</v>
      </c>
    </row>
    <row r="61" spans="2:3" ht="16.5" customHeight="1">
      <c r="B61" s="168" t="s">
        <v>477</v>
      </c>
      <c r="C61" s="169"/>
    </row>
    <row r="62" ht="9.75" customHeight="1">
      <c r="B62" s="11"/>
    </row>
    <row r="63" spans="2:3" ht="16.5" customHeight="1">
      <c r="B63" s="165" t="s">
        <v>484</v>
      </c>
      <c r="C63" s="34"/>
    </row>
    <row r="64" ht="16.5" customHeight="1">
      <c r="B64" s="11" t="s">
        <v>228</v>
      </c>
    </row>
    <row r="65" spans="2:3" ht="16.5" customHeight="1">
      <c r="B65" s="165" t="s">
        <v>485</v>
      </c>
      <c r="C65" s="34"/>
    </row>
    <row r="66" ht="16.5" customHeight="1">
      <c r="B66" s="11" t="s">
        <v>187</v>
      </c>
    </row>
    <row r="67" spans="2:3" ht="16.5" customHeight="1">
      <c r="B67" s="168" t="s">
        <v>964</v>
      </c>
      <c r="C67" s="169"/>
    </row>
    <row r="68" ht="9.75" customHeight="1">
      <c r="B68" s="11"/>
    </row>
    <row r="69" spans="2:3" ht="16.5" customHeight="1">
      <c r="B69" s="165" t="s">
        <v>484</v>
      </c>
      <c r="C69" s="34"/>
    </row>
    <row r="70" ht="16.5" customHeight="1">
      <c r="B70" s="11" t="s">
        <v>187</v>
      </c>
    </row>
    <row r="71" spans="2:3" ht="16.5" customHeight="1">
      <c r="B71" s="165" t="s">
        <v>485</v>
      </c>
      <c r="C71" s="34"/>
    </row>
    <row r="72" ht="16.5" customHeight="1">
      <c r="B72" s="11" t="s">
        <v>187</v>
      </c>
    </row>
    <row r="73" spans="2:3" ht="16.5" customHeight="1">
      <c r="B73" s="168" t="s">
        <v>963</v>
      </c>
      <c r="C73" s="169"/>
    </row>
    <row r="74" ht="9.75" customHeight="1">
      <c r="B74" s="11"/>
    </row>
    <row r="75" spans="2:3" ht="16.5" customHeight="1">
      <c r="B75" s="165" t="s">
        <v>484</v>
      </c>
      <c r="C75" s="34"/>
    </row>
    <row r="76" ht="16.5" customHeight="1">
      <c r="B76" s="11" t="s">
        <v>187</v>
      </c>
    </row>
    <row r="77" spans="2:3" ht="16.5" customHeight="1">
      <c r="B77" s="165" t="s">
        <v>485</v>
      </c>
      <c r="C77" s="34"/>
    </row>
    <row r="78" ht="16.5" customHeight="1">
      <c r="B78" s="11" t="s">
        <v>187</v>
      </c>
    </row>
    <row r="79" spans="2:3" ht="16.5" customHeight="1">
      <c r="B79" s="168" t="s">
        <v>478</v>
      </c>
      <c r="C79" s="169"/>
    </row>
    <row r="80" ht="9.75" customHeight="1">
      <c r="B80" s="11"/>
    </row>
    <row r="81" spans="2:3" ht="16.5" customHeight="1">
      <c r="B81" s="165" t="s">
        <v>484</v>
      </c>
      <c r="C81" s="34"/>
    </row>
    <row r="82" ht="16.5" customHeight="1">
      <c r="B82" s="11" t="s">
        <v>228</v>
      </c>
    </row>
    <row r="83" spans="2:3" ht="16.5" customHeight="1">
      <c r="B83" s="165" t="s">
        <v>485</v>
      </c>
      <c r="C83" s="34"/>
    </row>
    <row r="84" ht="16.5" customHeight="1">
      <c r="B84" s="11" t="s">
        <v>187</v>
      </c>
    </row>
    <row r="85" spans="2:3" ht="16.5" customHeight="1">
      <c r="B85" s="168" t="s">
        <v>479</v>
      </c>
      <c r="C85" s="169"/>
    </row>
    <row r="86" ht="9.75" customHeight="1">
      <c r="B86" s="11"/>
    </row>
    <row r="87" spans="2:3" ht="16.5" customHeight="1">
      <c r="B87" s="165" t="s">
        <v>484</v>
      </c>
      <c r="C87" s="34"/>
    </row>
    <row r="88" ht="16.5" customHeight="1">
      <c r="B88" s="11" t="s">
        <v>187</v>
      </c>
    </row>
    <row r="89" spans="2:3" ht="16.5" customHeight="1">
      <c r="B89" s="165" t="s">
        <v>485</v>
      </c>
      <c r="C89" s="34"/>
    </row>
    <row r="90" ht="16.5" customHeight="1">
      <c r="B90" s="11" t="s">
        <v>187</v>
      </c>
    </row>
    <row r="91" spans="2:3" ht="16.5" customHeight="1">
      <c r="B91" s="168" t="s">
        <v>480</v>
      </c>
      <c r="C91" s="169"/>
    </row>
    <row r="92" ht="9.75" customHeight="1">
      <c r="B92" s="11"/>
    </row>
    <row r="93" spans="2:3" ht="16.5" customHeight="1">
      <c r="B93" s="165" t="s">
        <v>484</v>
      </c>
      <c r="C93" s="34"/>
    </row>
    <row r="94" ht="16.5" customHeight="1">
      <c r="B94" s="11" t="s">
        <v>228</v>
      </c>
    </row>
    <row r="95" spans="2:3" ht="16.5" customHeight="1">
      <c r="B95" s="165" t="s">
        <v>485</v>
      </c>
      <c r="C95" s="34"/>
    </row>
    <row r="96" ht="16.5" customHeight="1">
      <c r="B96" s="11" t="s">
        <v>187</v>
      </c>
    </row>
    <row r="97" spans="2:3" ht="16.5" customHeight="1">
      <c r="B97" s="168" t="s">
        <v>482</v>
      </c>
      <c r="C97" s="169"/>
    </row>
    <row r="98" ht="9.75" customHeight="1">
      <c r="B98" s="11"/>
    </row>
    <row r="99" spans="2:3" ht="16.5" customHeight="1">
      <c r="B99" s="165" t="s">
        <v>484</v>
      </c>
      <c r="C99" s="34"/>
    </row>
    <row r="100" ht="16.5" customHeight="1">
      <c r="B100" s="11" t="s">
        <v>228</v>
      </c>
    </row>
    <row r="101" spans="2:3" ht="16.5" customHeight="1">
      <c r="B101" s="165" t="s">
        <v>485</v>
      </c>
      <c r="C101" s="34"/>
    </row>
    <row r="102" ht="16.5" customHeight="1">
      <c r="B102" s="11" t="s">
        <v>187</v>
      </c>
    </row>
    <row r="103" ht="24.75" customHeight="1"/>
    <row r="104" spans="1:3" ht="19.5" customHeight="1">
      <c r="A104" s="18" t="s">
        <v>467</v>
      </c>
      <c r="B104" s="16"/>
      <c r="C104" s="16"/>
    </row>
    <row r="106" spans="2:3" ht="16.5" customHeight="1">
      <c r="B106" s="31" t="s">
        <v>481</v>
      </c>
      <c r="C106" s="34"/>
    </row>
    <row r="107" ht="16.5" customHeight="1">
      <c r="B107" s="11" t="s">
        <v>187</v>
      </c>
    </row>
    <row r="108" ht="16.5" customHeight="1">
      <c r="B108" s="33" t="s">
        <v>267</v>
      </c>
    </row>
    <row r="109" spans="2:3" ht="30" customHeight="1">
      <c r="B109" s="31" t="s">
        <v>268</v>
      </c>
      <c r="C109" s="34"/>
    </row>
    <row r="110" ht="16.5" customHeight="1">
      <c r="B110" s="11" t="s">
        <v>187</v>
      </c>
    </row>
    <row r="111" spans="2:3" ht="16.5" customHeight="1">
      <c r="B111" s="31" t="s">
        <v>269</v>
      </c>
      <c r="C111" s="34"/>
    </row>
    <row r="112" ht="16.5" customHeight="1">
      <c r="B112" s="11" t="s">
        <v>187</v>
      </c>
    </row>
    <row r="113" spans="2:3" ht="16.5" customHeight="1">
      <c r="B113" s="31" t="s">
        <v>270</v>
      </c>
      <c r="C113" s="34"/>
    </row>
    <row r="114" ht="16.5" customHeight="1">
      <c r="B114" s="11" t="s">
        <v>187</v>
      </c>
    </row>
    <row r="115" spans="2:3" ht="16.5" customHeight="1">
      <c r="B115" s="31" t="s">
        <v>315</v>
      </c>
      <c r="C115" s="34"/>
    </row>
    <row r="116" ht="16.5" customHeight="1">
      <c r="B116" s="11" t="s">
        <v>187</v>
      </c>
    </row>
    <row r="117" spans="2:3" ht="30" customHeight="1">
      <c r="B117" s="31" t="s">
        <v>271</v>
      </c>
      <c r="C117" s="34"/>
    </row>
    <row r="118" ht="16.5" customHeight="1">
      <c r="B118" s="11" t="s">
        <v>187</v>
      </c>
    </row>
    <row r="119" spans="2:3" ht="16.5" customHeight="1">
      <c r="B119" s="31" t="s">
        <v>1155</v>
      </c>
      <c r="C119" s="34"/>
    </row>
    <row r="120" ht="16.5" customHeight="1">
      <c r="B120" s="11" t="s">
        <v>187</v>
      </c>
    </row>
    <row r="121" spans="2:3" ht="16.5" customHeight="1">
      <c r="B121" s="31" t="s">
        <v>272</v>
      </c>
      <c r="C121" s="34"/>
    </row>
    <row r="122" ht="16.5" customHeight="1">
      <c r="B122" s="11" t="s">
        <v>187</v>
      </c>
    </row>
    <row r="123" spans="2:3" ht="44.25">
      <c r="B123" s="31" t="s">
        <v>273</v>
      </c>
      <c r="C123" s="34"/>
    </row>
    <row r="124" ht="16.5" customHeight="1">
      <c r="B124" s="11" t="s">
        <v>187</v>
      </c>
    </row>
    <row r="125" ht="24.75" customHeight="1"/>
    <row r="126" spans="1:3" ht="19.5" customHeight="1">
      <c r="A126" s="18" t="s">
        <v>468</v>
      </c>
      <c r="B126" s="16"/>
      <c r="C126" s="16"/>
    </row>
    <row r="128" spans="2:3" ht="30">
      <c r="B128" s="31" t="s">
        <v>274</v>
      </c>
      <c r="C128" s="34"/>
    </row>
    <row r="129" ht="12.75">
      <c r="B129" s="11" t="s">
        <v>187</v>
      </c>
    </row>
    <row r="131" ht="15">
      <c r="B131" s="167" t="s">
        <v>455</v>
      </c>
    </row>
    <row r="133" spans="2:3" ht="30" customHeight="1">
      <c r="B133" s="31" t="s">
        <v>404</v>
      </c>
      <c r="C133" s="34"/>
    </row>
    <row r="134" ht="16.5" customHeight="1">
      <c r="B134" s="11" t="s">
        <v>187</v>
      </c>
    </row>
    <row r="135" spans="2:3" ht="16.5" customHeight="1">
      <c r="B135" s="31" t="s">
        <v>406</v>
      </c>
      <c r="C135" s="34"/>
    </row>
    <row r="136" ht="16.5" customHeight="1">
      <c r="B136" s="11" t="s">
        <v>187</v>
      </c>
    </row>
    <row r="137" spans="2:3" ht="30">
      <c r="B137" s="31" t="s">
        <v>275</v>
      </c>
      <c r="C137" s="34"/>
    </row>
    <row r="138" ht="16.5" customHeight="1">
      <c r="B138" s="11" t="s">
        <v>187</v>
      </c>
    </row>
    <row r="139" ht="21.75" customHeight="1">
      <c r="B139" s="33" t="s">
        <v>276</v>
      </c>
    </row>
    <row r="140" spans="2:3" ht="16.5" customHeight="1">
      <c r="B140" s="31" t="s">
        <v>277</v>
      </c>
      <c r="C140" s="34"/>
    </row>
    <row r="141" ht="16.5" customHeight="1">
      <c r="B141" s="11" t="s">
        <v>187</v>
      </c>
    </row>
    <row r="142" spans="2:3" ht="16.5" customHeight="1">
      <c r="B142" s="31" t="s">
        <v>278</v>
      </c>
      <c r="C142" s="34"/>
    </row>
    <row r="143" ht="16.5" customHeight="1">
      <c r="B143" s="11" t="s">
        <v>187</v>
      </c>
    </row>
    <row r="144" spans="2:3" ht="16.5" customHeight="1">
      <c r="B144" s="31" t="s">
        <v>279</v>
      </c>
      <c r="C144" s="34"/>
    </row>
    <row r="145" ht="16.5" customHeight="1">
      <c r="B145" s="11" t="s">
        <v>187</v>
      </c>
    </row>
    <row r="147" ht="15">
      <c r="B147" s="167" t="s">
        <v>403</v>
      </c>
    </row>
    <row r="149" spans="2:3" ht="16.5" customHeight="1">
      <c r="B149" s="31" t="s">
        <v>409</v>
      </c>
      <c r="C149" s="34"/>
    </row>
    <row r="150" ht="16.5" customHeight="1">
      <c r="B150" s="11" t="s">
        <v>187</v>
      </c>
    </row>
    <row r="151" spans="2:3" ht="16.5" customHeight="1">
      <c r="B151" s="31" t="s">
        <v>410</v>
      </c>
      <c r="C151" s="34"/>
    </row>
    <row r="152" ht="16.5" customHeight="1">
      <c r="B152" s="11" t="s">
        <v>187</v>
      </c>
    </row>
    <row r="153" spans="2:3" ht="16.5" customHeight="1">
      <c r="B153" s="31" t="s">
        <v>280</v>
      </c>
      <c r="C153" s="34"/>
    </row>
    <row r="154" ht="16.5" customHeight="1">
      <c r="B154" s="11" t="s">
        <v>187</v>
      </c>
    </row>
    <row r="155" ht="24.75" customHeight="1"/>
    <row r="156" spans="1:3" ht="19.5" customHeight="1">
      <c r="A156" s="18" t="s">
        <v>411</v>
      </c>
      <c r="B156" s="16"/>
      <c r="C156" s="16"/>
    </row>
    <row r="158" spans="2:3" ht="16.5" customHeight="1">
      <c r="B158" s="31" t="s">
        <v>281</v>
      </c>
      <c r="C158" s="34"/>
    </row>
    <row r="159" ht="16.5" customHeight="1">
      <c r="B159" s="11" t="s">
        <v>187</v>
      </c>
    </row>
    <row r="160" ht="9.75" customHeight="1">
      <c r="B160" s="11"/>
    </row>
    <row r="161" ht="15" customHeight="1">
      <c r="B161" s="33" t="s">
        <v>282</v>
      </c>
    </row>
    <row r="162" spans="2:3" ht="15" customHeight="1">
      <c r="B162" s="31" t="s">
        <v>283</v>
      </c>
      <c r="C162" s="34"/>
    </row>
    <row r="163" ht="15" customHeight="1">
      <c r="B163" s="11" t="s">
        <v>187</v>
      </c>
    </row>
    <row r="164" spans="2:3" ht="15" customHeight="1">
      <c r="B164" s="31" t="s">
        <v>284</v>
      </c>
      <c r="C164" s="34"/>
    </row>
    <row r="165" ht="15" customHeight="1">
      <c r="B165" s="11" t="s">
        <v>187</v>
      </c>
    </row>
    <row r="166" spans="2:3" ht="15" customHeight="1">
      <c r="B166" s="31" t="s">
        <v>285</v>
      </c>
      <c r="C166" s="34"/>
    </row>
    <row r="167" ht="15" customHeight="1">
      <c r="B167" s="11" t="s">
        <v>187</v>
      </c>
    </row>
    <row r="168" spans="2:3" ht="30" customHeight="1">
      <c r="B168" s="31" t="s">
        <v>286</v>
      </c>
      <c r="C168" s="34"/>
    </row>
    <row r="169" ht="15" customHeight="1">
      <c r="B169" s="11" t="s">
        <v>187</v>
      </c>
    </row>
    <row r="170" ht="24.75" customHeight="1">
      <c r="B170" s="11"/>
    </row>
    <row r="171" spans="1:3" ht="19.5" customHeight="1">
      <c r="A171" s="18" t="s">
        <v>1160</v>
      </c>
      <c r="B171" s="16"/>
      <c r="C171" s="16"/>
    </row>
    <row r="172" ht="12.75" customHeight="1">
      <c r="B172" s="11"/>
    </row>
    <row r="173" spans="2:3" ht="16.5" customHeight="1">
      <c r="B173" s="31" t="s">
        <v>287</v>
      </c>
      <c r="C173" s="34"/>
    </row>
    <row r="174" ht="16.5" customHeight="1">
      <c r="B174" s="11" t="s">
        <v>187</v>
      </c>
    </row>
    <row r="175" spans="2:3" ht="16.5" customHeight="1">
      <c r="B175" s="31" t="s">
        <v>288</v>
      </c>
      <c r="C175" s="34"/>
    </row>
    <row r="176" ht="16.5" customHeight="1">
      <c r="B176" s="11" t="s">
        <v>187</v>
      </c>
    </row>
    <row r="177" spans="2:3" ht="16.5" customHeight="1">
      <c r="B177" s="31" t="s">
        <v>289</v>
      </c>
      <c r="C177" s="34"/>
    </row>
    <row r="178" ht="16.5" customHeight="1">
      <c r="B178" s="11" t="s">
        <v>187</v>
      </c>
    </row>
    <row r="181" ht="15">
      <c r="B181" s="77" t="s">
        <v>178</v>
      </c>
    </row>
    <row r="182" ht="12.75">
      <c r="B182" s="26"/>
    </row>
    <row r="183" ht="15">
      <c r="B183" s="77" t="s">
        <v>186</v>
      </c>
    </row>
  </sheetData>
  <sheetProtection password="CA09" sheet="1" objects="1" scenarios="1" selectLockedCells="1"/>
  <mergeCells count="2">
    <mergeCell ref="A1:C1"/>
    <mergeCell ref="A2:C2"/>
  </mergeCells>
  <conditionalFormatting sqref="B172 B170">
    <cfRule type="expression" priority="1" dxfId="1" stopIfTrue="1">
      <formula>#REF!&lt;&gt;1</formula>
    </cfRule>
  </conditionalFormatting>
  <conditionalFormatting sqref="B17:B18">
    <cfRule type="expression" priority="2" dxfId="1" stopIfTrue="1">
      <formula>$C$15&lt;&gt;1</formula>
    </cfRule>
  </conditionalFormatting>
  <conditionalFormatting sqref="C17">
    <cfRule type="expression" priority="3" dxfId="0" stopIfTrue="1">
      <formula>$C$15&lt;&gt;1</formula>
    </cfRule>
  </conditionalFormatting>
  <conditionalFormatting sqref="B23:B24">
    <cfRule type="expression" priority="4" dxfId="1" stopIfTrue="1">
      <formula>$C$21&lt;&gt;1</formula>
    </cfRule>
  </conditionalFormatting>
  <conditionalFormatting sqref="C23">
    <cfRule type="expression" priority="5" dxfId="0" stopIfTrue="1">
      <formula>$C$21&lt;&gt;1</formula>
    </cfRule>
  </conditionalFormatting>
  <conditionalFormatting sqref="B29:B30">
    <cfRule type="expression" priority="6" dxfId="1" stopIfTrue="1">
      <formula>$C$27&lt;&gt;1</formula>
    </cfRule>
  </conditionalFormatting>
  <conditionalFormatting sqref="C29">
    <cfRule type="expression" priority="7" dxfId="0" stopIfTrue="1">
      <formula>$C$27&lt;&gt;1</formula>
    </cfRule>
  </conditionalFormatting>
  <conditionalFormatting sqref="B35:B36">
    <cfRule type="expression" priority="8" dxfId="1" stopIfTrue="1">
      <formula>$C$33&lt;&gt;1</formula>
    </cfRule>
  </conditionalFormatting>
  <conditionalFormatting sqref="C35">
    <cfRule type="expression" priority="9" dxfId="0" stopIfTrue="1">
      <formula>$C$33&lt;&gt;1</formula>
    </cfRule>
  </conditionalFormatting>
  <conditionalFormatting sqref="B41:B42">
    <cfRule type="expression" priority="10" dxfId="1" stopIfTrue="1">
      <formula>$C$39&lt;&gt;1</formula>
    </cfRule>
  </conditionalFormatting>
  <conditionalFormatting sqref="C41">
    <cfRule type="expression" priority="11" dxfId="0" stopIfTrue="1">
      <formula>$C$39&lt;&gt;1</formula>
    </cfRule>
  </conditionalFormatting>
  <conditionalFormatting sqref="B47:B48">
    <cfRule type="expression" priority="12" dxfId="1" stopIfTrue="1">
      <formula>$C$45&lt;&gt;1</formula>
    </cfRule>
  </conditionalFormatting>
  <conditionalFormatting sqref="C47">
    <cfRule type="expression" priority="13" dxfId="0" stopIfTrue="1">
      <formula>$C$45&lt;&gt;1</formula>
    </cfRule>
  </conditionalFormatting>
  <conditionalFormatting sqref="B53:B54">
    <cfRule type="expression" priority="14" dxfId="1" stopIfTrue="1">
      <formula>$C$51&lt;&gt;1</formula>
    </cfRule>
  </conditionalFormatting>
  <conditionalFormatting sqref="C53">
    <cfRule type="expression" priority="15" dxfId="0" stopIfTrue="1">
      <formula>$C$51&lt;&gt;1</formula>
    </cfRule>
  </conditionalFormatting>
  <conditionalFormatting sqref="B59:B60">
    <cfRule type="expression" priority="16" dxfId="1" stopIfTrue="1">
      <formula>$C$57&lt;&gt;1</formula>
    </cfRule>
  </conditionalFormatting>
  <conditionalFormatting sqref="C59">
    <cfRule type="expression" priority="17" dxfId="0" stopIfTrue="1">
      <formula>$C$57&lt;&gt;1</formula>
    </cfRule>
  </conditionalFormatting>
  <conditionalFormatting sqref="B108:B116">
    <cfRule type="expression" priority="18" dxfId="1" stopIfTrue="1">
      <formula>$C$106&lt;&gt;1</formula>
    </cfRule>
  </conditionalFormatting>
  <conditionalFormatting sqref="C109 C111 C113 C115">
    <cfRule type="expression" priority="19" dxfId="0" stopIfTrue="1">
      <formula>$C$106&lt;&gt;1</formula>
    </cfRule>
  </conditionalFormatting>
  <conditionalFormatting sqref="B65:B66">
    <cfRule type="expression" priority="20" dxfId="1" stopIfTrue="1">
      <formula>$C$63&lt;&gt;1</formula>
    </cfRule>
  </conditionalFormatting>
  <conditionalFormatting sqref="C65">
    <cfRule type="expression" priority="21" dxfId="0" stopIfTrue="1">
      <formula>$C$63&lt;&gt;1</formula>
    </cfRule>
  </conditionalFormatting>
  <conditionalFormatting sqref="B71:B72">
    <cfRule type="expression" priority="22" dxfId="1" stopIfTrue="1">
      <formula>$C$69&lt;&gt;1</formula>
    </cfRule>
  </conditionalFormatting>
  <conditionalFormatting sqref="C71">
    <cfRule type="expression" priority="23" dxfId="0" stopIfTrue="1">
      <formula>$C$69&lt;&gt;1</formula>
    </cfRule>
  </conditionalFormatting>
  <conditionalFormatting sqref="B77:B78">
    <cfRule type="expression" priority="24" dxfId="1" stopIfTrue="1">
      <formula>$C$75&lt;&gt;1</formula>
    </cfRule>
  </conditionalFormatting>
  <conditionalFormatting sqref="C77">
    <cfRule type="expression" priority="25" dxfId="0" stopIfTrue="1">
      <formula>$C$75&lt;&gt;1</formula>
    </cfRule>
  </conditionalFormatting>
  <conditionalFormatting sqref="B83:B84">
    <cfRule type="expression" priority="26" dxfId="1" stopIfTrue="1">
      <formula>$C$81&lt;&gt;1</formula>
    </cfRule>
  </conditionalFormatting>
  <conditionalFormatting sqref="C83">
    <cfRule type="expression" priority="27" dxfId="0" stopIfTrue="1">
      <formula>$C$81&lt;&gt;1</formula>
    </cfRule>
  </conditionalFormatting>
  <conditionalFormatting sqref="B89:B90">
    <cfRule type="expression" priority="28" dxfId="1" stopIfTrue="1">
      <formula>$C$87&lt;&gt;1</formula>
    </cfRule>
  </conditionalFormatting>
  <conditionalFormatting sqref="C89">
    <cfRule type="expression" priority="29" dxfId="0" stopIfTrue="1">
      <formula>$C$87&lt;&gt;1</formula>
    </cfRule>
  </conditionalFormatting>
  <conditionalFormatting sqref="B95:B96">
    <cfRule type="expression" priority="30" dxfId="1" stopIfTrue="1">
      <formula>$C$93&lt;&gt;1</formula>
    </cfRule>
  </conditionalFormatting>
  <conditionalFormatting sqref="C95">
    <cfRule type="expression" priority="31" dxfId="0" stopIfTrue="1">
      <formula>$C$93&lt;&gt;1</formula>
    </cfRule>
  </conditionalFormatting>
  <conditionalFormatting sqref="B101:B102">
    <cfRule type="expression" priority="32" dxfId="1" stopIfTrue="1">
      <formula>$C$99&lt;&gt;1</formula>
    </cfRule>
  </conditionalFormatting>
  <conditionalFormatting sqref="C101">
    <cfRule type="expression" priority="33" dxfId="0" stopIfTrue="1">
      <formula>$C$99&lt;&gt;1</formula>
    </cfRule>
  </conditionalFormatting>
  <dataValidations count="3">
    <dataValidation type="whole" allowBlank="1" showInputMessage="1" showErrorMessage="1" errorTitle="Erreur" error="Vous ne pouvez saisir que les valeurs suivantes: &#10;1 pour Oui, 2 pour Non" sqref="C162 C164 C175 C173 C128 C41 C35 C29 C23 C17 C123 C117 C115 C113 C111 C109 C106 C77 C59 C65 C153 C83 C119 C71 C121 C89 C53 C95 C133 C47 C101 C151 C149 C142 C140 C137 C135 C144 C158 C166 C168 C177">
      <formula1>1</formula1>
      <formula2>2</formula2>
    </dataValidation>
    <dataValidation type="whole" allowBlank="1" showInputMessage="1" showErrorMessage="1" errorTitle="Erreur" error="Vous ne pouvez saisir que les valeurs suivantes: &#10;1 pour Oui, 2 pour Non, 3 pour NA&#10;" sqref="C21 C99 C93 C27 C81 C63 C57">
      <formula1>1</formula1>
      <formula2>3</formula2>
    </dataValidation>
    <dataValidation type="whole" allowBlank="1" showInputMessage="1" showErrorMessage="1" errorTitle="Erreur" error="Vous ne pouvez saisir que les valeurs suivantes: &#10;1 pour Oui, 2 pour Non&#10;" sqref="C33 C75 C69 C15 C39 C45 C51 C87">
      <formula1>1</formula1>
      <formula2>2</formula2>
    </dataValidation>
  </dataValidations>
  <hyperlinks>
    <hyperlink ref="B181" location="Menu!K2" tooltip="Retour au menu" display="MENU"/>
    <hyperlink ref="B183" location="'Chapitre V'!C8" tooltip="Chapitre V - Les vaccinations contre la grippe" display="CHAPITRE V"/>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IV&amp;R&amp;P/&amp;N</oddFooter>
  </headerFooter>
  <rowBreaks count="3" manualBreakCount="3">
    <brk id="42" max="255" man="1"/>
    <brk id="125" max="255" man="1"/>
    <brk id="155" max="255" man="1"/>
  </rowBreaks>
  <drawing r:id="rId1"/>
</worksheet>
</file>

<file path=xl/worksheets/sheet2.xml><?xml version="1.0" encoding="utf-8"?>
<worksheet xmlns="http://schemas.openxmlformats.org/spreadsheetml/2006/main" xmlns:r="http://schemas.openxmlformats.org/officeDocument/2006/relationships">
  <sheetPr codeName="Feuil28">
    <tabColor indexed="15"/>
  </sheetPr>
  <dimension ref="A1:W67"/>
  <sheetViews>
    <sheetView showGridLines="0" zoomScalePageLayoutView="0" workbookViewId="0" topLeftCell="A1">
      <selection activeCell="A29" sqref="A29:N34"/>
    </sheetView>
  </sheetViews>
  <sheetFormatPr defaultColWidth="11.421875" defaultRowHeight="12.75"/>
  <cols>
    <col min="3" max="3" width="7.7109375" style="0" customWidth="1"/>
    <col min="4" max="4" width="0.9921875" style="0" customWidth="1"/>
    <col min="5" max="5" width="9.8515625" style="0" customWidth="1"/>
    <col min="6" max="6" width="5.8515625" style="0" customWidth="1"/>
    <col min="7" max="7" width="3.140625" style="0" customWidth="1"/>
    <col min="10" max="10" width="14.8515625" style="0" customWidth="1"/>
    <col min="13" max="13" width="11.28125" style="0" customWidth="1"/>
    <col min="14" max="14" width="17.421875" style="0" customWidth="1"/>
  </cols>
  <sheetData>
    <row r="1" spans="15:23" ht="9.75" customHeight="1">
      <c r="O1" s="118"/>
      <c r="P1" s="118"/>
      <c r="Q1" s="118"/>
      <c r="R1" s="118"/>
      <c r="S1" s="118"/>
      <c r="T1" s="118"/>
      <c r="U1" s="118"/>
      <c r="V1" s="118"/>
      <c r="W1" s="118"/>
    </row>
    <row r="2" spans="2:23" ht="22.5" customHeight="1">
      <c r="B2" s="194" t="s">
        <v>3</v>
      </c>
      <c r="C2" s="194"/>
      <c r="D2" s="194"/>
      <c r="E2" s="194"/>
      <c r="F2" s="194"/>
      <c r="G2" s="194"/>
      <c r="H2" s="194"/>
      <c r="I2" s="194"/>
      <c r="J2" s="194"/>
      <c r="K2" s="194"/>
      <c r="L2" s="194"/>
      <c r="M2" s="194"/>
      <c r="N2" s="194"/>
      <c r="O2" s="119" t="s">
        <v>161</v>
      </c>
      <c r="P2" s="118"/>
      <c r="Q2" s="118"/>
      <c r="R2" s="118"/>
      <c r="S2" s="118"/>
      <c r="T2" s="118"/>
      <c r="U2" s="118"/>
      <c r="V2" s="118"/>
      <c r="W2" s="118"/>
    </row>
    <row r="3" spans="1:23" ht="17.25" customHeight="1">
      <c r="A3" s="193" t="s">
        <v>2</v>
      </c>
      <c r="B3" s="193"/>
      <c r="C3" s="193"/>
      <c r="D3" s="193"/>
      <c r="E3" s="193"/>
      <c r="F3" s="193"/>
      <c r="G3" s="193"/>
      <c r="H3" s="193"/>
      <c r="I3" s="193"/>
      <c r="J3" s="193"/>
      <c r="K3" s="193"/>
      <c r="L3" s="193"/>
      <c r="M3" s="193"/>
      <c r="N3" s="193"/>
      <c r="O3" s="119" t="s">
        <v>162</v>
      </c>
      <c r="P3" s="118"/>
      <c r="Q3" s="118"/>
      <c r="R3" s="118"/>
      <c r="S3" s="118"/>
      <c r="T3" s="118"/>
      <c r="U3" s="118"/>
      <c r="V3" s="118"/>
      <c r="W3" s="118"/>
    </row>
    <row r="4" spans="1:23" ht="32.25" customHeight="1">
      <c r="A4" s="195" t="str">
        <f>"Date de l'évaluation: "&amp;TEXT(DATE,"jj/mm/aaaa")</f>
        <v>Date de l'évaluation: 00/01/1900</v>
      </c>
      <c r="B4" s="195"/>
      <c r="C4" s="195"/>
      <c r="D4" s="195"/>
      <c r="E4" s="195"/>
      <c r="F4" s="195"/>
      <c r="G4" s="195"/>
      <c r="H4" s="195"/>
      <c r="I4" s="195"/>
      <c r="J4" s="195"/>
      <c r="K4" s="195"/>
      <c r="L4" s="195"/>
      <c r="M4" s="195"/>
      <c r="N4" s="195"/>
      <c r="O4" s="118"/>
      <c r="P4" s="118"/>
      <c r="Q4" s="118"/>
      <c r="R4" s="118"/>
      <c r="S4" s="118"/>
      <c r="T4" s="118"/>
      <c r="U4" s="118"/>
      <c r="V4" s="118"/>
      <c r="W4" s="118"/>
    </row>
    <row r="5" spans="15:23" ht="12.75">
      <c r="O5" s="132" t="s">
        <v>1097</v>
      </c>
      <c r="P5" s="118"/>
      <c r="Q5" s="118"/>
      <c r="R5" s="118"/>
      <c r="S5" s="118"/>
      <c r="T5" s="118"/>
      <c r="U5" s="118"/>
      <c r="V5" s="118"/>
      <c r="W5" s="118"/>
    </row>
    <row r="6" spans="1:23" ht="15">
      <c r="A6" s="172" t="s">
        <v>388</v>
      </c>
      <c r="B6" s="101"/>
      <c r="C6" s="102"/>
      <c r="D6" s="102"/>
      <c r="E6" s="102"/>
      <c r="F6" s="103"/>
      <c r="G6" s="105"/>
      <c r="H6" s="172" t="s">
        <v>1102</v>
      </c>
      <c r="I6" s="102"/>
      <c r="J6" s="102"/>
      <c r="K6" s="102"/>
      <c r="L6" s="102"/>
      <c r="M6" s="102"/>
      <c r="N6" s="102"/>
      <c r="O6" s="132" t="s">
        <v>1099</v>
      </c>
      <c r="P6" s="118"/>
      <c r="Q6" s="118"/>
      <c r="R6" s="118"/>
      <c r="S6" s="118"/>
      <c r="T6" s="118"/>
      <c r="U6" s="118"/>
      <c r="V6" s="118"/>
      <c r="W6" s="118"/>
    </row>
    <row r="7" spans="15:23" ht="12.75">
      <c r="O7" s="133" t="s">
        <v>1100</v>
      </c>
      <c r="P7" s="118"/>
      <c r="Q7" s="118"/>
      <c r="R7" s="118"/>
      <c r="S7" s="118"/>
      <c r="T7" s="118"/>
      <c r="U7" s="118"/>
      <c r="V7" s="118"/>
      <c r="W7" s="118"/>
    </row>
    <row r="8" spans="15:23" ht="4.5" customHeight="1">
      <c r="O8" s="119"/>
      <c r="P8" s="118"/>
      <c r="Q8" s="118"/>
      <c r="R8" s="118"/>
      <c r="S8" s="118"/>
      <c r="T8" s="118"/>
      <c r="U8" s="118"/>
      <c r="V8" s="118"/>
      <c r="W8" s="118"/>
    </row>
    <row r="9" spans="1:23" ht="12.75">
      <c r="A9" s="104" t="str">
        <f>IF(NOM="","Nom de l'établissement non saisi",NOM)</f>
        <v>Nom de l'établissement non saisi</v>
      </c>
      <c r="H9" s="106"/>
      <c r="O9" s="118"/>
      <c r="P9" s="118"/>
      <c r="Q9" s="118"/>
      <c r="R9" s="118"/>
      <c r="S9" s="118"/>
      <c r="T9" s="118"/>
      <c r="U9" s="118"/>
      <c r="V9" s="118"/>
      <c r="W9" s="118"/>
    </row>
    <row r="10" spans="8:23" ht="12.75">
      <c r="H10" s="106"/>
      <c r="O10" s="118"/>
      <c r="P10" s="118"/>
      <c r="Q10" s="118"/>
      <c r="R10" s="118"/>
      <c r="S10" s="118"/>
      <c r="T10" s="118"/>
      <c r="U10" s="118"/>
      <c r="V10" s="118"/>
      <c r="W10" s="118"/>
    </row>
    <row r="11" spans="1:23" ht="12.75">
      <c r="A11" s="104" t="s">
        <v>961</v>
      </c>
      <c r="B11" s="104"/>
      <c r="E11" s="114" t="str">
        <f>IF(NBLIT="","Non saisi",NBLIT)</f>
        <v>Non saisi</v>
      </c>
      <c r="H11" s="106"/>
      <c r="O11" s="118"/>
      <c r="P11" s="118"/>
      <c r="Q11" s="118"/>
      <c r="R11" s="118"/>
      <c r="S11" s="118"/>
      <c r="T11" s="118"/>
      <c r="U11" s="118"/>
      <c r="V11" s="118"/>
      <c r="W11" s="118"/>
    </row>
    <row r="12" spans="8:23" ht="4.5" customHeight="1">
      <c r="H12" s="106"/>
      <c r="O12" s="118"/>
      <c r="P12" s="118"/>
      <c r="Q12" s="118"/>
      <c r="R12" s="118"/>
      <c r="S12" s="118"/>
      <c r="T12" s="118"/>
      <c r="U12" s="118"/>
      <c r="V12" s="118"/>
      <c r="W12" s="118"/>
    </row>
    <row r="13" spans="1:23" ht="12.75">
      <c r="A13" s="104"/>
      <c r="B13" s="104"/>
      <c r="E13" s="171"/>
      <c r="H13" s="106"/>
      <c r="O13" s="118"/>
      <c r="P13" s="118"/>
      <c r="Q13" s="118"/>
      <c r="R13" s="118"/>
      <c r="S13" s="118"/>
      <c r="T13" s="118"/>
      <c r="U13" s="118"/>
      <c r="V13" s="118"/>
      <c r="W13" s="118"/>
    </row>
    <row r="14" spans="8:23" ht="4.5" customHeight="1">
      <c r="H14" s="106"/>
      <c r="O14" s="118"/>
      <c r="P14" s="118"/>
      <c r="Q14" s="118"/>
      <c r="R14" s="118"/>
      <c r="S14" s="118"/>
      <c r="T14" s="118"/>
      <c r="U14" s="118"/>
      <c r="V14" s="118"/>
      <c r="W14" s="118"/>
    </row>
    <row r="15" spans="8:23" ht="6" customHeight="1">
      <c r="H15" s="106"/>
      <c r="O15" s="118"/>
      <c r="P15" s="118"/>
      <c r="Q15" s="118"/>
      <c r="R15" s="118"/>
      <c r="S15" s="118"/>
      <c r="T15" s="118"/>
      <c r="U15" s="118"/>
      <c r="V15" s="118"/>
      <c r="W15" s="118"/>
    </row>
    <row r="16" spans="1:23" ht="12.75" customHeight="1">
      <c r="A16" s="173" t="s">
        <v>971</v>
      </c>
      <c r="B16" s="101"/>
      <c r="C16" s="102"/>
      <c r="D16" s="102"/>
      <c r="E16" s="102"/>
      <c r="F16" s="103"/>
      <c r="H16" s="106"/>
      <c r="O16" s="118"/>
      <c r="P16" s="118"/>
      <c r="Q16" s="118"/>
      <c r="R16" s="118"/>
      <c r="S16" s="118"/>
      <c r="T16" s="118"/>
      <c r="U16" s="118"/>
      <c r="V16" s="118"/>
      <c r="W16" s="118"/>
    </row>
    <row r="17" spans="8:23" ht="12.75" customHeight="1">
      <c r="H17" s="106"/>
      <c r="O17" s="118"/>
      <c r="P17" s="118"/>
      <c r="Q17" s="118"/>
      <c r="R17" s="118"/>
      <c r="S17" s="118"/>
      <c r="T17" s="118"/>
      <c r="U17" s="118"/>
      <c r="V17" s="118"/>
      <c r="W17" s="118"/>
    </row>
    <row r="18" spans="1:23" ht="12.75" customHeight="1">
      <c r="A18" s="104" t="str">
        <f>"Vous obtenez un total de "&amp;Rapport!E31&amp;" points sur "&amp;Rapport!F31&amp;" attendus:"</f>
        <v>Vous obtenez un total de 0 points sur 210 attendus:</v>
      </c>
      <c r="H18" s="106"/>
      <c r="O18" s="118"/>
      <c r="P18" s="118"/>
      <c r="Q18" s="118"/>
      <c r="R18" s="118"/>
      <c r="S18" s="118"/>
      <c r="T18" s="118"/>
      <c r="U18" s="118"/>
      <c r="V18" s="118"/>
      <c r="W18" s="118"/>
    </row>
    <row r="19" spans="8:23" ht="12.75" customHeight="1">
      <c r="H19" s="106"/>
      <c r="O19" s="118"/>
      <c r="P19" s="118"/>
      <c r="Q19" s="118"/>
      <c r="R19" s="118"/>
      <c r="S19" s="118"/>
      <c r="T19" s="118"/>
      <c r="U19" s="118"/>
      <c r="V19" s="118"/>
      <c r="W19" s="118"/>
    </row>
    <row r="20" spans="1:23" ht="15" customHeight="1">
      <c r="A20" s="214">
        <f>Rapport!E31/Rapport!F31</f>
        <v>0</v>
      </c>
      <c r="B20" s="214"/>
      <c r="C20" s="214"/>
      <c r="D20" s="214"/>
      <c r="E20" s="214"/>
      <c r="F20" s="214"/>
      <c r="H20" s="106"/>
      <c r="O20" s="118"/>
      <c r="P20" s="118"/>
      <c r="Q20" s="118"/>
      <c r="R20" s="118"/>
      <c r="S20" s="118"/>
      <c r="T20" s="118"/>
      <c r="U20" s="118"/>
      <c r="V20" s="118"/>
      <c r="W20" s="118"/>
    </row>
    <row r="21" spans="1:23" ht="12.75" customHeight="1">
      <c r="A21" s="215" t="s">
        <v>110</v>
      </c>
      <c r="B21" s="215"/>
      <c r="C21" s="215"/>
      <c r="D21" s="215"/>
      <c r="E21" s="215"/>
      <c r="F21" s="215"/>
      <c r="H21" s="106"/>
      <c r="O21" s="118"/>
      <c r="P21" s="118"/>
      <c r="Q21" s="118"/>
      <c r="R21" s="118"/>
      <c r="S21" s="118"/>
      <c r="T21" s="118"/>
      <c r="U21" s="118"/>
      <c r="V21" s="118"/>
      <c r="W21" s="118"/>
    </row>
    <row r="22" spans="4:23" ht="10.5" customHeight="1">
      <c r="D22" s="4"/>
      <c r="E22" s="4"/>
      <c r="F22" s="4"/>
      <c r="H22" s="106"/>
      <c r="O22" s="118"/>
      <c r="P22" s="118"/>
      <c r="Q22" s="118"/>
      <c r="R22" s="118"/>
      <c r="S22" s="118"/>
      <c r="T22" s="118"/>
      <c r="U22" s="118"/>
      <c r="V22" s="118"/>
      <c r="W22" s="118"/>
    </row>
    <row r="23" spans="1:23" ht="18.75" customHeight="1">
      <c r="A23" s="205" t="str">
        <f>IF(A20&gt;=75%,post4,IF(A20&gt;49%,post3,IF(A20&gt;24%,post2,post1)))</f>
        <v>L'établissement est en retard dans la prévention des IAS et doit s'engager dans la mise en place d'un programme d'actions.</v>
      </c>
      <c r="B23" s="206"/>
      <c r="C23" s="206"/>
      <c r="D23" s="206"/>
      <c r="E23" s="206"/>
      <c r="F23" s="207"/>
      <c r="O23" s="118"/>
      <c r="P23" s="118"/>
      <c r="Q23" s="118"/>
      <c r="R23" s="118"/>
      <c r="S23" s="118"/>
      <c r="T23" s="118"/>
      <c r="U23" s="118"/>
      <c r="V23" s="118"/>
      <c r="W23" s="118"/>
    </row>
    <row r="24" spans="1:23" ht="24.75" customHeight="1">
      <c r="A24" s="208"/>
      <c r="B24" s="209"/>
      <c r="C24" s="209"/>
      <c r="D24" s="209"/>
      <c r="E24" s="209"/>
      <c r="F24" s="210"/>
      <c r="H24" s="106"/>
      <c r="O24" s="118"/>
      <c r="P24" s="118"/>
      <c r="Q24" s="118"/>
      <c r="R24" s="118"/>
      <c r="S24" s="118"/>
      <c r="T24" s="118"/>
      <c r="U24" s="118"/>
      <c r="V24" s="118"/>
      <c r="W24" s="118"/>
    </row>
    <row r="25" spans="1:23" ht="13.5" customHeight="1">
      <c r="A25" s="211" t="s">
        <v>1113</v>
      </c>
      <c r="B25" s="212"/>
      <c r="C25" s="212"/>
      <c r="D25" s="212"/>
      <c r="E25" s="212"/>
      <c r="F25" s="213"/>
      <c r="H25" s="106"/>
      <c r="O25" s="118"/>
      <c r="P25" s="118"/>
      <c r="Q25" s="118"/>
      <c r="R25" s="118"/>
      <c r="S25" s="118"/>
      <c r="T25" s="118"/>
      <c r="U25" s="118"/>
      <c r="V25" s="118"/>
      <c r="W25" s="118"/>
    </row>
    <row r="26" spans="8:23" ht="12.75">
      <c r="H26" s="106"/>
      <c r="O26" s="118"/>
      <c r="P26" s="118"/>
      <c r="Q26" s="118"/>
      <c r="R26" s="118"/>
      <c r="S26" s="118"/>
      <c r="T26" s="118"/>
      <c r="U26" s="118"/>
      <c r="V26" s="118"/>
      <c r="W26" s="118"/>
    </row>
    <row r="27" spans="1:23" ht="15">
      <c r="A27" s="172" t="s">
        <v>972</v>
      </c>
      <c r="B27" s="101"/>
      <c r="C27" s="101"/>
      <c r="D27" s="101"/>
      <c r="E27" s="101"/>
      <c r="F27" s="101"/>
      <c r="G27" s="101"/>
      <c r="H27" s="101"/>
      <c r="I27" s="101"/>
      <c r="J27" s="101"/>
      <c r="K27" s="101"/>
      <c r="L27" s="101"/>
      <c r="M27" s="101"/>
      <c r="N27" s="101"/>
      <c r="O27" s="118"/>
      <c r="P27" s="118"/>
      <c r="Q27" s="118"/>
      <c r="R27" s="118"/>
      <c r="S27" s="118"/>
      <c r="T27" s="118"/>
      <c r="U27" s="118"/>
      <c r="V27" s="118"/>
      <c r="W27" s="118"/>
    </row>
    <row r="28" spans="15:23" ht="12.75">
      <c r="O28" s="118"/>
      <c r="P28" s="118"/>
      <c r="Q28" s="118"/>
      <c r="R28" s="118"/>
      <c r="S28" s="118"/>
      <c r="T28" s="118"/>
      <c r="U28" s="118"/>
      <c r="V28" s="118"/>
      <c r="W28" s="118"/>
    </row>
    <row r="29" spans="1:23" ht="12.75">
      <c r="A29" s="196"/>
      <c r="B29" s="197"/>
      <c r="C29" s="197"/>
      <c r="D29" s="197"/>
      <c r="E29" s="197"/>
      <c r="F29" s="197"/>
      <c r="G29" s="197"/>
      <c r="H29" s="197"/>
      <c r="I29" s="197"/>
      <c r="J29" s="197"/>
      <c r="K29" s="197"/>
      <c r="L29" s="197"/>
      <c r="M29" s="197"/>
      <c r="N29" s="198"/>
      <c r="O29" s="132" t="s">
        <v>1095</v>
      </c>
      <c r="P29" s="118"/>
      <c r="Q29" s="118"/>
      <c r="R29" s="118"/>
      <c r="S29" s="118"/>
      <c r="T29" s="118"/>
      <c r="U29" s="118"/>
      <c r="V29" s="118"/>
      <c r="W29" s="118"/>
    </row>
    <row r="30" spans="1:23" ht="12.75">
      <c r="A30" s="199"/>
      <c r="B30" s="200"/>
      <c r="C30" s="200"/>
      <c r="D30" s="200"/>
      <c r="E30" s="200"/>
      <c r="F30" s="200"/>
      <c r="G30" s="200"/>
      <c r="H30" s="200"/>
      <c r="I30" s="200"/>
      <c r="J30" s="200"/>
      <c r="K30" s="200"/>
      <c r="L30" s="200"/>
      <c r="M30" s="200"/>
      <c r="N30" s="201"/>
      <c r="O30" s="132" t="s">
        <v>1098</v>
      </c>
      <c r="P30" s="118"/>
      <c r="Q30" s="118"/>
      <c r="R30" s="118"/>
      <c r="S30" s="118"/>
      <c r="T30" s="118"/>
      <c r="U30" s="118"/>
      <c r="V30" s="118"/>
      <c r="W30" s="118"/>
    </row>
    <row r="31" spans="1:23" ht="12.75">
      <c r="A31" s="199"/>
      <c r="B31" s="200"/>
      <c r="C31" s="200"/>
      <c r="D31" s="200"/>
      <c r="E31" s="200"/>
      <c r="F31" s="200"/>
      <c r="G31" s="200"/>
      <c r="H31" s="200"/>
      <c r="I31" s="200"/>
      <c r="J31" s="200"/>
      <c r="K31" s="200"/>
      <c r="L31" s="200"/>
      <c r="M31" s="200"/>
      <c r="N31" s="201"/>
      <c r="O31" s="132" t="s">
        <v>1094</v>
      </c>
      <c r="P31" s="118"/>
      <c r="Q31" s="118"/>
      <c r="R31" s="118"/>
      <c r="S31" s="118"/>
      <c r="T31" s="118"/>
      <c r="U31" s="118"/>
      <c r="V31" s="118"/>
      <c r="W31" s="118"/>
    </row>
    <row r="32" spans="1:23" ht="12.75">
      <c r="A32" s="199"/>
      <c r="B32" s="200"/>
      <c r="C32" s="200"/>
      <c r="D32" s="200"/>
      <c r="E32" s="200"/>
      <c r="F32" s="200"/>
      <c r="G32" s="200"/>
      <c r="H32" s="200"/>
      <c r="I32" s="200"/>
      <c r="J32" s="200"/>
      <c r="K32" s="200"/>
      <c r="L32" s="200"/>
      <c r="M32" s="200"/>
      <c r="N32" s="201"/>
      <c r="O32" s="132" t="s">
        <v>1096</v>
      </c>
      <c r="P32" s="118"/>
      <c r="Q32" s="118"/>
      <c r="R32" s="118"/>
      <c r="S32" s="118"/>
      <c r="T32" s="118"/>
      <c r="U32" s="118"/>
      <c r="V32" s="118"/>
      <c r="W32" s="118"/>
    </row>
    <row r="33" spans="1:23" ht="12.75">
      <c r="A33" s="199"/>
      <c r="B33" s="200"/>
      <c r="C33" s="200"/>
      <c r="D33" s="200"/>
      <c r="E33" s="200"/>
      <c r="F33" s="200"/>
      <c r="G33" s="200"/>
      <c r="H33" s="200"/>
      <c r="I33" s="200"/>
      <c r="J33" s="200"/>
      <c r="K33" s="200"/>
      <c r="L33" s="200"/>
      <c r="M33" s="200"/>
      <c r="N33" s="201"/>
      <c r="O33" s="118"/>
      <c r="P33" s="118"/>
      <c r="Q33" s="118"/>
      <c r="R33" s="118"/>
      <c r="S33" s="118"/>
      <c r="T33" s="118"/>
      <c r="U33" s="118"/>
      <c r="V33" s="118"/>
      <c r="W33" s="118"/>
    </row>
    <row r="34" spans="1:23" ht="12.75">
      <c r="A34" s="202"/>
      <c r="B34" s="203"/>
      <c r="C34" s="203"/>
      <c r="D34" s="203"/>
      <c r="E34" s="203"/>
      <c r="F34" s="203"/>
      <c r="G34" s="203"/>
      <c r="H34" s="203"/>
      <c r="I34" s="203"/>
      <c r="J34" s="203"/>
      <c r="K34" s="203"/>
      <c r="L34" s="203"/>
      <c r="M34" s="203"/>
      <c r="N34" s="204"/>
      <c r="O34" s="118"/>
      <c r="P34" s="118"/>
      <c r="Q34" s="118"/>
      <c r="R34" s="118"/>
      <c r="S34" s="118"/>
      <c r="T34" s="118"/>
      <c r="U34" s="118"/>
      <c r="V34" s="118"/>
      <c r="W34" s="118"/>
    </row>
    <row r="35" spans="1:23" ht="12.75">
      <c r="A35" s="110"/>
      <c r="B35" s="110"/>
      <c r="C35" s="110"/>
      <c r="D35" s="110"/>
      <c r="E35" s="110"/>
      <c r="F35" s="110"/>
      <c r="G35" s="110"/>
      <c r="H35" s="110"/>
      <c r="I35" s="110"/>
      <c r="J35" s="110"/>
      <c r="K35" s="110"/>
      <c r="L35" s="110"/>
      <c r="M35" s="110"/>
      <c r="N35" s="110"/>
      <c r="O35" s="118"/>
      <c r="P35" s="118"/>
      <c r="Q35" s="118"/>
      <c r="R35" s="118"/>
      <c r="S35" s="118"/>
      <c r="T35" s="118"/>
      <c r="U35" s="118"/>
      <c r="V35" s="118"/>
      <c r="W35" s="118"/>
    </row>
    <row r="36" spans="1:23" ht="12.75">
      <c r="A36" s="108" t="s">
        <v>4</v>
      </c>
      <c r="B36" s="107"/>
      <c r="C36" s="107"/>
      <c r="D36" s="107"/>
      <c r="E36" s="107"/>
      <c r="F36" s="107"/>
      <c r="G36" s="107"/>
      <c r="H36" s="107"/>
      <c r="I36" s="107"/>
      <c r="J36" s="107"/>
      <c r="K36" s="107"/>
      <c r="L36" s="107"/>
      <c r="M36" s="109"/>
      <c r="N36" s="174" t="s">
        <v>1194</v>
      </c>
      <c r="O36" s="119"/>
      <c r="P36" s="119"/>
      <c r="Q36" s="119"/>
      <c r="R36" s="118"/>
      <c r="S36" s="118"/>
      <c r="T36" s="118"/>
      <c r="U36" s="118"/>
      <c r="V36" s="118"/>
      <c r="W36" s="118"/>
    </row>
    <row r="37" spans="1:23" ht="12.75">
      <c r="A37" s="118"/>
      <c r="B37" s="118"/>
      <c r="C37" s="118"/>
      <c r="D37" s="118"/>
      <c r="E37" s="118"/>
      <c r="F37" s="118"/>
      <c r="G37" s="118"/>
      <c r="H37" s="118"/>
      <c r="I37" s="118"/>
      <c r="J37" s="118"/>
      <c r="K37" s="118"/>
      <c r="L37" s="118"/>
      <c r="M37" s="118"/>
      <c r="N37" s="118"/>
      <c r="O37" s="137" t="s">
        <v>1195</v>
      </c>
      <c r="P37" s="121">
        <f>Rapport!L30</f>
        <v>0</v>
      </c>
      <c r="Q37" s="119"/>
      <c r="R37" s="118"/>
      <c r="S37" s="118"/>
      <c r="T37" s="118"/>
      <c r="U37" s="118"/>
      <c r="V37" s="118"/>
      <c r="W37" s="118"/>
    </row>
    <row r="38" spans="1:23" ht="12.75">
      <c r="A38" s="118"/>
      <c r="B38" s="118"/>
      <c r="C38" s="118"/>
      <c r="D38" s="118"/>
      <c r="E38" s="118"/>
      <c r="F38" s="118"/>
      <c r="G38" s="118"/>
      <c r="H38" s="118"/>
      <c r="I38" s="118"/>
      <c r="J38" s="118"/>
      <c r="K38" s="118"/>
      <c r="L38" s="122"/>
      <c r="M38" s="118"/>
      <c r="N38" s="118"/>
      <c r="O38" s="137" t="s">
        <v>1196</v>
      </c>
      <c r="P38" s="121">
        <f>Rapport!L29</f>
        <v>0</v>
      </c>
      <c r="Q38" s="119"/>
      <c r="R38" s="118"/>
      <c r="S38" s="118"/>
      <c r="T38" s="118"/>
      <c r="U38" s="118"/>
      <c r="V38" s="118"/>
      <c r="W38" s="118"/>
    </row>
    <row r="39" spans="1:23" ht="12.75">
      <c r="A39" s="137" t="s">
        <v>1202</v>
      </c>
      <c r="B39" s="118"/>
      <c r="C39" s="118"/>
      <c r="D39" s="118"/>
      <c r="E39" s="118"/>
      <c r="F39" s="118"/>
      <c r="G39" s="118"/>
      <c r="H39" s="118"/>
      <c r="I39" s="118"/>
      <c r="J39" s="118"/>
      <c r="K39" s="118"/>
      <c r="L39" s="118"/>
      <c r="M39" s="118"/>
      <c r="N39" s="118"/>
      <c r="O39" s="137" t="s">
        <v>1197</v>
      </c>
      <c r="P39" s="121">
        <f>Rapport!L28</f>
        <v>0</v>
      </c>
      <c r="Q39" s="119"/>
      <c r="R39" s="118"/>
      <c r="S39" s="118"/>
      <c r="T39" s="118"/>
      <c r="U39" s="118"/>
      <c r="V39" s="118"/>
      <c r="W39" s="118"/>
    </row>
    <row r="40" spans="1:23" ht="12.75">
      <c r="A40" s="137" t="s">
        <v>1203</v>
      </c>
      <c r="B40" s="118"/>
      <c r="C40" s="118"/>
      <c r="D40" s="118"/>
      <c r="E40" s="118"/>
      <c r="F40" s="118"/>
      <c r="G40" s="118"/>
      <c r="H40" s="118"/>
      <c r="I40" s="118"/>
      <c r="J40" s="118"/>
      <c r="K40" s="118"/>
      <c r="L40" s="122"/>
      <c r="M40" s="118"/>
      <c r="N40" s="118"/>
      <c r="O40" s="137" t="s">
        <v>1198</v>
      </c>
      <c r="P40" s="121">
        <f>Rapport!L27</f>
        <v>0</v>
      </c>
      <c r="Q40" s="119"/>
      <c r="R40" s="118"/>
      <c r="S40" s="118"/>
      <c r="T40" s="118"/>
      <c r="U40" s="118"/>
      <c r="V40" s="118"/>
      <c r="W40" s="118"/>
    </row>
    <row r="41" spans="1:23" ht="12.75">
      <c r="A41" s="137" t="s">
        <v>1204</v>
      </c>
      <c r="B41" s="118"/>
      <c r="C41" s="118"/>
      <c r="D41" s="118"/>
      <c r="E41" s="118"/>
      <c r="F41" s="118"/>
      <c r="G41" s="118"/>
      <c r="H41" s="118"/>
      <c r="I41" s="118"/>
      <c r="J41" s="118"/>
      <c r="K41" s="118"/>
      <c r="L41" s="118"/>
      <c r="M41" s="118"/>
      <c r="N41" s="118"/>
      <c r="O41" s="137" t="s">
        <v>1199</v>
      </c>
      <c r="P41" s="121">
        <f>Rapport!L26</f>
        <v>0</v>
      </c>
      <c r="Q41" s="119"/>
      <c r="R41" s="118"/>
      <c r="S41" s="118"/>
      <c r="T41" s="118"/>
      <c r="U41" s="118"/>
      <c r="V41" s="118"/>
      <c r="W41" s="118"/>
    </row>
    <row r="42" spans="1:23" ht="12.75">
      <c r="A42" s="137" t="s">
        <v>0</v>
      </c>
      <c r="B42" s="118"/>
      <c r="C42" s="118"/>
      <c r="D42" s="118"/>
      <c r="E42" s="118"/>
      <c r="F42" s="118"/>
      <c r="G42" s="118"/>
      <c r="H42" s="118"/>
      <c r="I42" s="118"/>
      <c r="J42" s="118"/>
      <c r="K42" s="118"/>
      <c r="L42" s="122"/>
      <c r="M42" s="118"/>
      <c r="N42" s="118"/>
      <c r="O42" s="137" t="s">
        <v>1200</v>
      </c>
      <c r="P42" s="121">
        <f>Rapport!L25</f>
        <v>0</v>
      </c>
      <c r="Q42" s="119"/>
      <c r="R42" s="118"/>
      <c r="S42" s="118"/>
      <c r="T42" s="118"/>
      <c r="U42" s="118"/>
      <c r="V42" s="118"/>
      <c r="W42" s="118"/>
    </row>
    <row r="43" spans="1:23" ht="12.75">
      <c r="A43" s="137"/>
      <c r="B43" s="118"/>
      <c r="C43" s="118"/>
      <c r="D43" s="118"/>
      <c r="E43" s="118"/>
      <c r="F43" s="118"/>
      <c r="G43" s="118"/>
      <c r="H43" s="118"/>
      <c r="I43" s="118"/>
      <c r="J43" s="118"/>
      <c r="K43" s="118"/>
      <c r="L43" s="118"/>
      <c r="M43" s="118"/>
      <c r="N43" s="118"/>
      <c r="O43" s="137" t="s">
        <v>1201</v>
      </c>
      <c r="P43" s="121">
        <f>Rapport!L24</f>
        <v>0</v>
      </c>
      <c r="Q43" s="119"/>
      <c r="R43" s="118"/>
      <c r="S43" s="118"/>
      <c r="T43" s="118"/>
      <c r="U43" s="118"/>
      <c r="V43" s="118"/>
      <c r="W43" s="118"/>
    </row>
    <row r="44" spans="1:23" ht="12.75">
      <c r="A44" s="137"/>
      <c r="B44" s="118"/>
      <c r="C44" s="118"/>
      <c r="D44" s="118"/>
      <c r="E44" s="118"/>
      <c r="F44" s="118"/>
      <c r="G44" s="118"/>
      <c r="H44" s="118"/>
      <c r="I44" s="118"/>
      <c r="J44" s="118"/>
      <c r="K44" s="118"/>
      <c r="L44" s="118"/>
      <c r="M44" s="118"/>
      <c r="N44" s="118"/>
      <c r="O44" s="119"/>
      <c r="P44" s="119"/>
      <c r="Q44" s="119"/>
      <c r="R44" s="118"/>
      <c r="S44" s="118"/>
      <c r="T44" s="118"/>
      <c r="U44" s="118"/>
      <c r="V44" s="118"/>
      <c r="W44" s="118"/>
    </row>
    <row r="45" spans="1:23" ht="12.75">
      <c r="A45" s="137"/>
      <c r="B45" s="118"/>
      <c r="C45" s="118"/>
      <c r="D45" s="118"/>
      <c r="E45" s="118"/>
      <c r="F45" s="118"/>
      <c r="G45" s="118"/>
      <c r="H45" s="118"/>
      <c r="I45" s="118"/>
      <c r="J45" s="118"/>
      <c r="K45" s="118"/>
      <c r="L45" s="118"/>
      <c r="M45" s="118"/>
      <c r="N45" s="118"/>
      <c r="O45" s="119"/>
      <c r="P45" s="119"/>
      <c r="Q45" s="119"/>
      <c r="R45" s="118"/>
      <c r="S45" s="118"/>
      <c r="T45" s="118"/>
      <c r="U45" s="118"/>
      <c r="V45" s="118"/>
      <c r="W45" s="118"/>
    </row>
    <row r="46" spans="1:23" ht="12.75">
      <c r="A46" s="118"/>
      <c r="B46" s="118"/>
      <c r="C46" s="118"/>
      <c r="D46" s="118"/>
      <c r="E46" s="118"/>
      <c r="F46" s="118"/>
      <c r="G46" s="118"/>
      <c r="H46" s="118"/>
      <c r="I46" s="118"/>
      <c r="J46" s="118"/>
      <c r="K46" s="118"/>
      <c r="L46" s="118"/>
      <c r="M46" s="118"/>
      <c r="N46" s="118"/>
      <c r="O46" s="118"/>
      <c r="P46" s="118"/>
      <c r="Q46" s="118"/>
      <c r="R46" s="118"/>
      <c r="S46" s="118"/>
      <c r="T46" s="118"/>
      <c r="U46" s="118"/>
      <c r="V46" s="118"/>
      <c r="W46" s="118"/>
    </row>
    <row r="47" spans="1:23" ht="12.75">
      <c r="A47" s="118"/>
      <c r="B47" s="118"/>
      <c r="C47" s="118"/>
      <c r="D47" s="118"/>
      <c r="E47" s="118"/>
      <c r="F47" s="118"/>
      <c r="G47" s="118"/>
      <c r="H47" s="118"/>
      <c r="I47" s="118"/>
      <c r="J47" s="118"/>
      <c r="K47" s="118"/>
      <c r="L47" s="118"/>
      <c r="M47" s="118"/>
      <c r="N47" s="118"/>
      <c r="O47" s="118"/>
      <c r="P47" s="118"/>
      <c r="Q47" s="118"/>
      <c r="R47" s="118"/>
      <c r="S47" s="118"/>
      <c r="T47" s="118"/>
      <c r="U47" s="118"/>
      <c r="V47" s="118"/>
      <c r="W47" s="118"/>
    </row>
    <row r="48" spans="1:23" ht="12.75">
      <c r="A48" s="118"/>
      <c r="B48" s="118"/>
      <c r="C48" s="118"/>
      <c r="D48" s="118"/>
      <c r="E48" s="118"/>
      <c r="F48" s="118"/>
      <c r="G48" s="118"/>
      <c r="H48" s="118"/>
      <c r="I48" s="118"/>
      <c r="J48" s="118"/>
      <c r="K48" s="118"/>
      <c r="L48" s="118"/>
      <c r="M48" s="118"/>
      <c r="N48" s="118"/>
      <c r="O48" s="118"/>
      <c r="P48" s="118"/>
      <c r="Q48" s="118"/>
      <c r="R48" s="118"/>
      <c r="S48" s="118"/>
      <c r="T48" s="118"/>
      <c r="U48" s="118"/>
      <c r="V48" s="118"/>
      <c r="W48" s="118"/>
    </row>
    <row r="49" spans="1:23" ht="12.75">
      <c r="A49" s="118"/>
      <c r="B49" s="118"/>
      <c r="C49" s="118"/>
      <c r="D49" s="118"/>
      <c r="E49" s="118"/>
      <c r="F49" s="118"/>
      <c r="G49" s="118"/>
      <c r="H49" s="118"/>
      <c r="I49" s="118"/>
      <c r="J49" s="118"/>
      <c r="K49" s="118"/>
      <c r="L49" s="118"/>
      <c r="M49" s="118"/>
      <c r="N49" s="118"/>
      <c r="O49" s="118"/>
      <c r="P49" s="118"/>
      <c r="Q49" s="118"/>
      <c r="R49" s="118"/>
      <c r="S49" s="118"/>
      <c r="T49" s="118"/>
      <c r="U49" s="118"/>
      <c r="V49" s="118"/>
      <c r="W49" s="118"/>
    </row>
    <row r="50" spans="1:23" ht="12.75">
      <c r="A50" s="118"/>
      <c r="B50" s="118"/>
      <c r="C50" s="118"/>
      <c r="D50" s="118"/>
      <c r="E50" s="118"/>
      <c r="F50" s="118"/>
      <c r="G50" s="118"/>
      <c r="H50" s="118"/>
      <c r="I50" s="118"/>
      <c r="J50" s="118"/>
      <c r="K50" s="118"/>
      <c r="L50" s="118"/>
      <c r="M50" s="118"/>
      <c r="N50" s="118"/>
      <c r="O50" s="118"/>
      <c r="P50" s="118"/>
      <c r="Q50" s="118"/>
      <c r="R50" s="118"/>
      <c r="S50" s="118"/>
      <c r="T50" s="118"/>
      <c r="U50" s="118"/>
      <c r="V50" s="118"/>
      <c r="W50" s="118"/>
    </row>
    <row r="51" spans="1:23" ht="12.75">
      <c r="A51" s="118"/>
      <c r="B51" s="118"/>
      <c r="C51" s="118"/>
      <c r="D51" s="118"/>
      <c r="E51" s="118"/>
      <c r="F51" s="118"/>
      <c r="G51" s="118"/>
      <c r="H51" s="118"/>
      <c r="I51" s="118"/>
      <c r="J51" s="118"/>
      <c r="K51" s="118"/>
      <c r="L51" s="118"/>
      <c r="M51" s="118"/>
      <c r="N51" s="118"/>
      <c r="O51" s="118"/>
      <c r="P51" s="118"/>
      <c r="Q51" s="118"/>
      <c r="R51" s="118"/>
      <c r="S51" s="118"/>
      <c r="T51" s="118"/>
      <c r="U51" s="118"/>
      <c r="V51" s="118"/>
      <c r="W51" s="118"/>
    </row>
    <row r="52" spans="1:23" ht="12.75">
      <c r="A52" s="118"/>
      <c r="B52" s="118"/>
      <c r="C52" s="118"/>
      <c r="D52" s="118"/>
      <c r="E52" s="118"/>
      <c r="F52" s="118"/>
      <c r="G52" s="118"/>
      <c r="H52" s="118"/>
      <c r="I52" s="118"/>
      <c r="J52" s="118"/>
      <c r="K52" s="118"/>
      <c r="L52" s="118"/>
      <c r="M52" s="118"/>
      <c r="N52" s="118"/>
      <c r="O52" s="118"/>
      <c r="P52" s="118"/>
      <c r="Q52" s="118"/>
      <c r="R52" s="118"/>
      <c r="S52" s="118"/>
      <c r="T52" s="118"/>
      <c r="U52" s="118"/>
      <c r="V52" s="118"/>
      <c r="W52" s="118"/>
    </row>
    <row r="53" spans="1:23" ht="12.75">
      <c r="A53" s="118"/>
      <c r="B53" s="118"/>
      <c r="C53" s="118"/>
      <c r="D53" s="118"/>
      <c r="E53" s="118"/>
      <c r="F53" s="118"/>
      <c r="G53" s="118"/>
      <c r="H53" s="118"/>
      <c r="I53" s="118"/>
      <c r="J53" s="118"/>
      <c r="K53" s="118"/>
      <c r="L53" s="118"/>
      <c r="M53" s="118"/>
      <c r="N53" s="118"/>
      <c r="O53" s="118"/>
      <c r="P53" s="118"/>
      <c r="Q53" s="118"/>
      <c r="R53" s="118"/>
      <c r="S53" s="118"/>
      <c r="T53" s="118"/>
      <c r="U53" s="118"/>
      <c r="V53" s="118"/>
      <c r="W53" s="118"/>
    </row>
    <row r="54" spans="1:23" ht="12.75">
      <c r="A54" s="118"/>
      <c r="B54" s="118"/>
      <c r="C54" s="118"/>
      <c r="D54" s="118"/>
      <c r="E54" s="118"/>
      <c r="F54" s="118"/>
      <c r="G54" s="118"/>
      <c r="H54" s="118"/>
      <c r="I54" s="118"/>
      <c r="J54" s="118"/>
      <c r="K54" s="118"/>
      <c r="L54" s="118"/>
      <c r="M54" s="118"/>
      <c r="N54" s="118"/>
      <c r="O54" s="118"/>
      <c r="P54" s="118"/>
      <c r="Q54" s="118"/>
      <c r="R54" s="118"/>
      <c r="S54" s="118"/>
      <c r="T54" s="118"/>
      <c r="U54" s="118"/>
      <c r="V54" s="118"/>
      <c r="W54" s="118"/>
    </row>
    <row r="55" spans="1:23" ht="12.75">
      <c r="A55" s="118"/>
      <c r="B55" s="118"/>
      <c r="C55" s="118"/>
      <c r="D55" s="118"/>
      <c r="E55" s="118"/>
      <c r="F55" s="118"/>
      <c r="G55" s="118"/>
      <c r="H55" s="118"/>
      <c r="I55" s="118"/>
      <c r="J55" s="118"/>
      <c r="K55" s="118"/>
      <c r="L55" s="118"/>
      <c r="M55" s="118"/>
      <c r="N55" s="118"/>
      <c r="O55" s="118"/>
      <c r="P55" s="118"/>
      <c r="Q55" s="118"/>
      <c r="R55" s="118"/>
      <c r="S55" s="118"/>
      <c r="T55" s="118"/>
      <c r="U55" s="118"/>
      <c r="V55" s="118"/>
      <c r="W55" s="118"/>
    </row>
    <row r="56" spans="1:23" ht="12.75">
      <c r="A56" s="118"/>
      <c r="B56" s="118"/>
      <c r="C56" s="118"/>
      <c r="D56" s="118"/>
      <c r="E56" s="118"/>
      <c r="F56" s="118"/>
      <c r="G56" s="118"/>
      <c r="H56" s="118"/>
      <c r="I56" s="118"/>
      <c r="J56" s="118"/>
      <c r="K56" s="118"/>
      <c r="L56" s="118"/>
      <c r="M56" s="118"/>
      <c r="N56" s="118"/>
      <c r="O56" s="118"/>
      <c r="P56" s="118"/>
      <c r="Q56" s="118"/>
      <c r="R56" s="118"/>
      <c r="S56" s="118"/>
      <c r="T56" s="118"/>
      <c r="U56" s="118"/>
      <c r="V56" s="118"/>
      <c r="W56" s="118"/>
    </row>
    <row r="57" spans="1:23" ht="12.75">
      <c r="A57" s="118"/>
      <c r="B57" s="118"/>
      <c r="C57" s="118"/>
      <c r="D57" s="118"/>
      <c r="E57" s="118"/>
      <c r="F57" s="118"/>
      <c r="G57" s="118"/>
      <c r="H57" s="118"/>
      <c r="I57" s="118"/>
      <c r="J57" s="118"/>
      <c r="K57" s="118"/>
      <c r="L57" s="118"/>
      <c r="M57" s="118"/>
      <c r="N57" s="118"/>
      <c r="O57" s="118"/>
      <c r="P57" s="118"/>
      <c r="Q57" s="118"/>
      <c r="R57" s="118"/>
      <c r="S57" s="118"/>
      <c r="T57" s="118"/>
      <c r="U57" s="118"/>
      <c r="V57" s="118"/>
      <c r="W57" s="118"/>
    </row>
    <row r="58" spans="1:23" ht="12.75">
      <c r="A58" s="118"/>
      <c r="B58" s="118"/>
      <c r="C58" s="118"/>
      <c r="D58" s="118"/>
      <c r="E58" s="118"/>
      <c r="F58" s="118"/>
      <c r="G58" s="118"/>
      <c r="H58" s="118"/>
      <c r="I58" s="118"/>
      <c r="J58" s="118"/>
      <c r="K58" s="118"/>
      <c r="L58" s="118"/>
      <c r="M58" s="118"/>
      <c r="N58" s="118"/>
      <c r="O58" s="118"/>
      <c r="P58" s="118"/>
      <c r="Q58" s="118"/>
      <c r="R58" s="118"/>
      <c r="S58" s="118"/>
      <c r="T58" s="118"/>
      <c r="U58" s="118"/>
      <c r="V58" s="118"/>
      <c r="W58" s="118"/>
    </row>
    <row r="59" spans="1:23" ht="12.75">
      <c r="A59" s="118"/>
      <c r="B59" s="118"/>
      <c r="C59" s="118"/>
      <c r="D59" s="118"/>
      <c r="E59" s="118"/>
      <c r="F59" s="118"/>
      <c r="G59" s="118"/>
      <c r="H59" s="118"/>
      <c r="I59" s="118"/>
      <c r="J59" s="118"/>
      <c r="K59" s="118"/>
      <c r="L59" s="118"/>
      <c r="M59" s="118"/>
      <c r="N59" s="118"/>
      <c r="O59" s="118"/>
      <c r="P59" s="118"/>
      <c r="Q59" s="118"/>
      <c r="R59" s="118"/>
      <c r="S59" s="118"/>
      <c r="T59" s="118"/>
      <c r="U59" s="118"/>
      <c r="V59" s="118"/>
      <c r="W59" s="118"/>
    </row>
    <row r="60" spans="1:23" ht="12.75">
      <c r="A60" s="118"/>
      <c r="B60" s="118"/>
      <c r="C60" s="118"/>
      <c r="D60" s="118"/>
      <c r="E60" s="118"/>
      <c r="F60" s="118"/>
      <c r="G60" s="118"/>
      <c r="H60" s="118"/>
      <c r="I60" s="118"/>
      <c r="J60" s="118"/>
      <c r="K60" s="118"/>
      <c r="L60" s="118"/>
      <c r="M60" s="118"/>
      <c r="N60" s="118"/>
      <c r="O60" s="118"/>
      <c r="P60" s="118"/>
      <c r="Q60" s="118"/>
      <c r="R60" s="118"/>
      <c r="S60" s="118"/>
      <c r="T60" s="118"/>
      <c r="U60" s="118"/>
      <c r="V60" s="118"/>
      <c r="W60" s="118"/>
    </row>
    <row r="61" spans="1:23" ht="12.75">
      <c r="A61" s="118"/>
      <c r="B61" s="118"/>
      <c r="C61" s="118"/>
      <c r="D61" s="118"/>
      <c r="E61" s="118"/>
      <c r="F61" s="118"/>
      <c r="G61" s="118"/>
      <c r="H61" s="118"/>
      <c r="I61" s="118"/>
      <c r="J61" s="118"/>
      <c r="K61" s="118"/>
      <c r="L61" s="118"/>
      <c r="M61" s="118"/>
      <c r="N61" s="118"/>
      <c r="O61" s="118"/>
      <c r="P61" s="118"/>
      <c r="Q61" s="118"/>
      <c r="R61" s="118"/>
      <c r="S61" s="118"/>
      <c r="T61" s="118"/>
      <c r="U61" s="118"/>
      <c r="V61" s="118"/>
      <c r="W61" s="118"/>
    </row>
    <row r="62" spans="1:23" ht="12.75">
      <c r="A62" s="118"/>
      <c r="B62" s="118"/>
      <c r="C62" s="118"/>
      <c r="D62" s="118"/>
      <c r="E62" s="118"/>
      <c r="F62" s="118"/>
      <c r="G62" s="118"/>
      <c r="H62" s="118"/>
      <c r="I62" s="118"/>
      <c r="J62" s="118"/>
      <c r="K62" s="118"/>
      <c r="L62" s="118"/>
      <c r="M62" s="118"/>
      <c r="N62" s="118"/>
      <c r="O62" s="118"/>
      <c r="P62" s="118"/>
      <c r="Q62" s="118"/>
      <c r="R62" s="118"/>
      <c r="S62" s="118"/>
      <c r="T62" s="118"/>
      <c r="U62" s="118"/>
      <c r="V62" s="118"/>
      <c r="W62" s="118"/>
    </row>
    <row r="63" spans="1:23" ht="12.75">
      <c r="A63" s="118"/>
      <c r="B63" s="118"/>
      <c r="C63" s="118"/>
      <c r="D63" s="118"/>
      <c r="E63" s="118"/>
      <c r="F63" s="118"/>
      <c r="G63" s="118"/>
      <c r="H63" s="118"/>
      <c r="I63" s="118"/>
      <c r="J63" s="118"/>
      <c r="K63" s="118"/>
      <c r="L63" s="118"/>
      <c r="M63" s="118"/>
      <c r="N63" s="118"/>
      <c r="O63" s="118"/>
      <c r="P63" s="118"/>
      <c r="Q63" s="118"/>
      <c r="R63" s="118"/>
      <c r="S63" s="118"/>
      <c r="T63" s="118"/>
      <c r="U63" s="118"/>
      <c r="V63" s="118"/>
      <c r="W63" s="118"/>
    </row>
    <row r="64" spans="1:23" ht="12.75">
      <c r="A64" s="118"/>
      <c r="B64" s="118"/>
      <c r="C64" s="118"/>
      <c r="D64" s="118"/>
      <c r="E64" s="118"/>
      <c r="F64" s="118"/>
      <c r="G64" s="118"/>
      <c r="H64" s="118"/>
      <c r="I64" s="118"/>
      <c r="J64" s="118"/>
      <c r="K64" s="118"/>
      <c r="L64" s="118"/>
      <c r="M64" s="118"/>
      <c r="N64" s="118"/>
      <c r="O64" s="118"/>
      <c r="P64" s="118"/>
      <c r="Q64" s="118"/>
      <c r="R64" s="118"/>
      <c r="S64" s="118"/>
      <c r="T64" s="118"/>
      <c r="U64" s="118"/>
      <c r="V64" s="118"/>
      <c r="W64" s="118"/>
    </row>
    <row r="65" spans="1:23" ht="12.75">
      <c r="A65" s="118"/>
      <c r="B65" s="118"/>
      <c r="C65" s="118"/>
      <c r="D65" s="118"/>
      <c r="E65" s="118"/>
      <c r="F65" s="118"/>
      <c r="G65" s="118"/>
      <c r="H65" s="118"/>
      <c r="I65" s="118"/>
      <c r="J65" s="118"/>
      <c r="K65" s="118"/>
      <c r="L65" s="118"/>
      <c r="M65" s="118"/>
      <c r="N65" s="118"/>
      <c r="O65" s="118"/>
      <c r="P65" s="118"/>
      <c r="Q65" s="118"/>
      <c r="R65" s="118"/>
      <c r="S65" s="118"/>
      <c r="T65" s="118"/>
      <c r="U65" s="118"/>
      <c r="V65" s="118"/>
      <c r="W65" s="118"/>
    </row>
    <row r="66" spans="1:23" ht="12.75">
      <c r="A66" s="118"/>
      <c r="B66" s="118"/>
      <c r="C66" s="118"/>
      <c r="D66" s="118"/>
      <c r="E66" s="118"/>
      <c r="F66" s="118"/>
      <c r="G66" s="118"/>
      <c r="H66" s="118"/>
      <c r="I66" s="118"/>
      <c r="J66" s="118"/>
      <c r="K66" s="118"/>
      <c r="L66" s="118"/>
      <c r="M66" s="118"/>
      <c r="N66" s="118"/>
      <c r="O66" s="118"/>
      <c r="P66" s="118"/>
      <c r="Q66" s="118"/>
      <c r="R66" s="118"/>
      <c r="S66" s="118"/>
      <c r="T66" s="118"/>
      <c r="U66" s="118"/>
      <c r="V66" s="118"/>
      <c r="W66" s="118"/>
    </row>
    <row r="67" spans="1:23" ht="12.75">
      <c r="A67" s="118"/>
      <c r="B67" s="118"/>
      <c r="C67" s="118"/>
      <c r="D67" s="118"/>
      <c r="E67" s="118"/>
      <c r="F67" s="118"/>
      <c r="G67" s="118"/>
      <c r="H67" s="118"/>
      <c r="I67" s="118"/>
      <c r="J67" s="118"/>
      <c r="K67" s="118"/>
      <c r="L67" s="118"/>
      <c r="M67" s="118"/>
      <c r="N67" s="118"/>
      <c r="O67" s="118"/>
      <c r="P67" s="118"/>
      <c r="Q67" s="118"/>
      <c r="R67" s="118"/>
      <c r="S67" s="118"/>
      <c r="T67" s="118"/>
      <c r="U67" s="118"/>
      <c r="V67" s="118"/>
      <c r="W67" s="118"/>
    </row>
  </sheetData>
  <sheetProtection password="CA09" sheet="1" objects="1" scenarios="1" selectLockedCells="1"/>
  <mergeCells count="8">
    <mergeCell ref="A3:N3"/>
    <mergeCell ref="B2:N2"/>
    <mergeCell ref="A4:N4"/>
    <mergeCell ref="A29:N34"/>
    <mergeCell ref="A23:F24"/>
    <mergeCell ref="A25:F25"/>
    <mergeCell ref="A20:F20"/>
    <mergeCell ref="A21:F21"/>
  </mergeCells>
  <printOptions/>
  <pageMargins left="0.48" right="0.47" top="0.7" bottom="0.81"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codeName="Feuil19"/>
  <dimension ref="A1:N2"/>
  <sheetViews>
    <sheetView zoomScalePageLayoutView="0" workbookViewId="0" topLeftCell="A1">
      <selection activeCell="N2" sqref="N2"/>
    </sheetView>
  </sheetViews>
  <sheetFormatPr defaultColWidth="11.421875" defaultRowHeight="12.75"/>
  <sheetData>
    <row r="1" spans="1:14" ht="12.75">
      <c r="A1" s="26" t="s">
        <v>505</v>
      </c>
      <c r="B1" s="26" t="s">
        <v>247</v>
      </c>
      <c r="C1" s="26" t="s">
        <v>754</v>
      </c>
      <c r="D1" s="26" t="s">
        <v>755</v>
      </c>
      <c r="E1" s="26" t="s">
        <v>969</v>
      </c>
      <c r="F1" s="26" t="s">
        <v>1138</v>
      </c>
      <c r="G1" s="26" t="s">
        <v>1139</v>
      </c>
      <c r="H1" s="26" t="s">
        <v>1169</v>
      </c>
      <c r="I1" s="26" t="s">
        <v>1170</v>
      </c>
      <c r="J1" s="26" t="s">
        <v>408</v>
      </c>
      <c r="K1" s="26" t="s">
        <v>222</v>
      </c>
      <c r="L1" s="26" t="s">
        <v>157</v>
      </c>
      <c r="M1" s="26" t="s">
        <v>154</v>
      </c>
      <c r="N1" s="26" t="s">
        <v>756</v>
      </c>
    </row>
    <row r="2" spans="1:14" ht="12.75">
      <c r="A2" s="26">
        <f>CODE</f>
        <v>0</v>
      </c>
      <c r="B2" s="26">
        <f>FINESS</f>
        <v>0</v>
      </c>
      <c r="C2" s="26">
        <f>IF(CHAPV!C2=1,1,0)</f>
        <v>0</v>
      </c>
      <c r="D2" s="26">
        <f>IF(CHAPV!D2=1,1,0)</f>
        <v>0</v>
      </c>
      <c r="E2" s="26">
        <f>IF(CHAPV!E2=1,1,0)</f>
        <v>0</v>
      </c>
      <c r="F2" s="26">
        <f>IF(CHAPV!F2=1,1,0)</f>
        <v>0</v>
      </c>
      <c r="G2" s="26">
        <f>IF(CHAPV!G2=1,1,0)</f>
        <v>0</v>
      </c>
      <c r="H2" s="26">
        <f>IF(CHAPV!H2="",0,IF(CHAPV!H2&gt;80%,3,IF(CHAPV!H2&gt;50%,2,1)))</f>
        <v>0</v>
      </c>
      <c r="I2" s="26">
        <f>IF(CHAPV!I2="",0,IF(CHAPV!I2&gt;50%,2,1))</f>
        <v>0</v>
      </c>
      <c r="J2" s="26">
        <f>IF(CHAPV!J2="",0,IF(CHAPV!J2&gt;80%,3,IF(CHAPV!J2&gt;50%,2,1)))</f>
        <v>0</v>
      </c>
      <c r="K2" s="26">
        <f>IF(CHAPV!K2="",0,IF(CHAPV!K2&gt;80%,3,IF(CHAPV!K2&gt;50%,2,1)))</f>
        <v>0</v>
      </c>
      <c r="L2" s="26">
        <f>SUM(C2:K2)</f>
        <v>0</v>
      </c>
      <c r="M2" s="26">
        <v>16</v>
      </c>
      <c r="N2" s="71">
        <f>L2/M2*100</f>
        <v>0</v>
      </c>
    </row>
  </sheetData>
  <sheetProtection/>
  <printOptions/>
  <pageMargins left="0.787401575" right="0.787401575" top="0.984251969" bottom="0.984251969" header="0.4921259845" footer="0.4921259845"/>
  <pageSetup orientation="portrait" paperSize="9"/>
</worksheet>
</file>

<file path=xl/worksheets/sheet21.xml><?xml version="1.0" encoding="utf-8"?>
<worksheet xmlns="http://schemas.openxmlformats.org/spreadsheetml/2006/main" xmlns:r="http://schemas.openxmlformats.org/officeDocument/2006/relationships">
  <sheetPr codeName="Feuil20"/>
  <dimension ref="A1:K2"/>
  <sheetViews>
    <sheetView zoomScalePageLayoutView="0" workbookViewId="0" topLeftCell="A1">
      <selection activeCell="B2" sqref="B2"/>
    </sheetView>
  </sheetViews>
  <sheetFormatPr defaultColWidth="11.421875" defaultRowHeight="12.75"/>
  <cols>
    <col min="6" max="7" width="14.7109375" style="0" bestFit="1" customWidth="1"/>
    <col min="10" max="10" width="12.421875" style="0" customWidth="1"/>
  </cols>
  <sheetData>
    <row r="1" spans="1:11" s="26" customFormat="1" ht="12.75">
      <c r="A1" s="59" t="s">
        <v>505</v>
      </c>
      <c r="B1" s="59" t="s">
        <v>247</v>
      </c>
      <c r="C1" s="59" t="s">
        <v>752</v>
      </c>
      <c r="D1" s="59" t="s">
        <v>753</v>
      </c>
      <c r="E1" s="59" t="s">
        <v>407</v>
      </c>
      <c r="F1" s="59" t="s">
        <v>1167</v>
      </c>
      <c r="G1" s="59" t="s">
        <v>6</v>
      </c>
      <c r="H1" s="59" t="s">
        <v>1136</v>
      </c>
      <c r="I1" s="59" t="s">
        <v>1137</v>
      </c>
      <c r="J1" s="59" t="s">
        <v>1168</v>
      </c>
      <c r="K1" s="59" t="s">
        <v>221</v>
      </c>
    </row>
    <row r="2" spans="1:11" s="26" customFormat="1" ht="12.75">
      <c r="A2" s="26">
        <f>CODE</f>
        <v>0</v>
      </c>
      <c r="B2" s="26">
        <f>FINESS</f>
        <v>0</v>
      </c>
      <c r="C2" s="26">
        <f>'Chapitre V'!C8</f>
        <v>0</v>
      </c>
      <c r="D2" s="26">
        <f>'Chapitre V'!C10</f>
        <v>0</v>
      </c>
      <c r="E2" s="26">
        <f>'Chapitre V'!C12</f>
        <v>0</v>
      </c>
      <c r="F2" s="26">
        <f>'Chapitre V'!C14</f>
        <v>0</v>
      </c>
      <c r="G2" s="26">
        <f>'Chapitre V'!C16</f>
        <v>0</v>
      </c>
      <c r="H2" s="154">
        <f>IF('Chapitre V'!C20="","",'Chapitre V'!C20)</f>
      </c>
      <c r="I2" s="154">
        <f>IF('Chapitre V'!C22="","",'Chapitre V'!C22)</f>
      </c>
      <c r="J2" s="154">
        <f>IF('Chapitre V'!C24="","",'Chapitre V'!C24)</f>
      </c>
      <c r="K2" s="154">
        <f>IF('Chapitre V'!C26="","",'Chapitre V'!C26)</f>
      </c>
    </row>
  </sheetData>
  <sheetProtection/>
  <printOptions/>
  <pageMargins left="0.787401575" right="0.787401575" top="0.984251969" bottom="0.984251969" header="0.4921259845" footer="0.4921259845"/>
  <pageSetup orientation="portrait" paperSize="9"/>
</worksheet>
</file>

<file path=xl/worksheets/sheet22.xml><?xml version="1.0" encoding="utf-8"?>
<worksheet xmlns="http://schemas.openxmlformats.org/spreadsheetml/2006/main" xmlns:r="http://schemas.openxmlformats.org/officeDocument/2006/relationships">
  <sheetPr codeName="Feuil21">
    <tabColor indexed="42"/>
  </sheetPr>
  <dimension ref="A1:C32"/>
  <sheetViews>
    <sheetView showGridLines="0" zoomScalePageLayoutView="0" workbookViewId="0" topLeftCell="A1">
      <selection activeCell="C8" sqref="C8"/>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186</v>
      </c>
      <c r="B1" s="249"/>
      <c r="C1" s="249"/>
    </row>
    <row r="2" spans="1:3" ht="18">
      <c r="A2" s="255" t="s">
        <v>103</v>
      </c>
      <c r="B2" s="255"/>
      <c r="C2" s="255"/>
    </row>
    <row r="6" spans="1:2" ht="12.75">
      <c r="A6" s="27" t="s">
        <v>203</v>
      </c>
      <c r="B6" s="28" t="s">
        <v>422</v>
      </c>
    </row>
    <row r="8" spans="1:3" ht="19.5" customHeight="1">
      <c r="A8" s="10"/>
      <c r="B8" s="12" t="s">
        <v>118</v>
      </c>
      <c r="C8" s="34"/>
    </row>
    <row r="9" spans="1:2" ht="19.5" customHeight="1">
      <c r="A9" s="10"/>
      <c r="B9" s="13" t="s">
        <v>187</v>
      </c>
    </row>
    <row r="10" spans="1:3" ht="29.25" customHeight="1">
      <c r="A10" s="10"/>
      <c r="B10" s="30" t="s">
        <v>188</v>
      </c>
      <c r="C10" s="34"/>
    </row>
    <row r="11" spans="1:2" ht="19.5" customHeight="1">
      <c r="A11" s="10"/>
      <c r="B11" s="11" t="s">
        <v>187</v>
      </c>
    </row>
    <row r="12" spans="1:3" ht="19.5" customHeight="1">
      <c r="A12" s="10"/>
      <c r="B12" s="31" t="s">
        <v>109</v>
      </c>
      <c r="C12" s="34"/>
    </row>
    <row r="13" ht="19.5" customHeight="1">
      <c r="B13" s="17" t="s">
        <v>187</v>
      </c>
    </row>
    <row r="14" spans="1:3" ht="19.5" customHeight="1">
      <c r="A14" s="10"/>
      <c r="B14" s="12" t="s">
        <v>218</v>
      </c>
      <c r="C14" s="34"/>
    </row>
    <row r="15" ht="19.5" customHeight="1">
      <c r="B15" s="17" t="s">
        <v>187</v>
      </c>
    </row>
    <row r="16" spans="1:3" ht="19.5" customHeight="1">
      <c r="A16" s="10"/>
      <c r="B16" s="12" t="s">
        <v>219</v>
      </c>
      <c r="C16" s="34"/>
    </row>
    <row r="17" ht="19.5" customHeight="1">
      <c r="B17" s="17" t="s">
        <v>187</v>
      </c>
    </row>
    <row r="18" ht="19.5" customHeight="1">
      <c r="B18" s="19" t="s">
        <v>1134</v>
      </c>
    </row>
    <row r="19" ht="19.5" customHeight="1">
      <c r="B19" s="19" t="s">
        <v>1135</v>
      </c>
    </row>
    <row r="20" spans="2:3" ht="27" customHeight="1">
      <c r="B20" s="12" t="s">
        <v>119</v>
      </c>
      <c r="C20" s="157"/>
    </row>
    <row r="21" spans="2:3" ht="13.5" customHeight="1">
      <c r="B21" s="32"/>
      <c r="C21" s="4"/>
    </row>
    <row r="22" spans="2:3" ht="27" customHeight="1">
      <c r="B22" s="12" t="s">
        <v>120</v>
      </c>
      <c r="C22" s="157"/>
    </row>
    <row r="23" spans="2:3" ht="13.5" customHeight="1">
      <c r="B23" s="32"/>
      <c r="C23" s="4"/>
    </row>
    <row r="24" spans="2:3" ht="27" customHeight="1">
      <c r="B24" s="12" t="s">
        <v>1166</v>
      </c>
      <c r="C24" s="157"/>
    </row>
    <row r="25" spans="2:3" ht="13.5" customHeight="1">
      <c r="B25" s="19"/>
      <c r="C25" s="4"/>
    </row>
    <row r="26" spans="2:3" ht="27" customHeight="1">
      <c r="B26" s="12" t="s">
        <v>220</v>
      </c>
      <c r="C26" s="157"/>
    </row>
    <row r="27" spans="2:3" ht="13.5" customHeight="1">
      <c r="B27" s="19"/>
      <c r="C27" s="4"/>
    </row>
    <row r="28" ht="19.5" customHeight="1">
      <c r="B28" s="17"/>
    </row>
    <row r="30" ht="15">
      <c r="B30" s="77" t="s">
        <v>178</v>
      </c>
    </row>
    <row r="32" ht="15">
      <c r="B32" s="77" t="s">
        <v>189</v>
      </c>
    </row>
  </sheetData>
  <sheetProtection password="CA09" sheet="1" objects="1" scenarios="1" selectLockedCells="1"/>
  <mergeCells count="2">
    <mergeCell ref="A1:C1"/>
    <mergeCell ref="A2:C2"/>
  </mergeCells>
  <dataValidations count="2">
    <dataValidation type="whole" allowBlank="1" showInputMessage="1" showErrorMessage="1" errorTitle="Erreur" error="Vous ne pouvez saisir que les valeurs suivantes: &#10;1 pour Oui, 2 pour Non" sqref="C8 C10 C12 C16 C14">
      <formula1>1</formula1>
      <formula2>2</formula2>
    </dataValidation>
    <dataValidation type="decimal" allowBlank="1" showInputMessage="1" showErrorMessage="1" errorTitle="Erreur" error="Le pourcentage doit être compris entre 0,0 et 100,0 %" sqref="C20 C22 C24 C26">
      <formula1>0</formula1>
      <formula2>1</formula2>
    </dataValidation>
  </dataValidations>
  <hyperlinks>
    <hyperlink ref="B30" location="Menu!K2" tooltip="Retour au menu" display="MENU"/>
    <hyperlink ref="B32" location="'Chapitre VI'!C12" tooltip="Chapitre VI - Gestion d'une épidémie" display="CHAPITRE VI"/>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V&amp;R&amp;P/&amp;N</oddFooter>
  </headerFooter>
  <drawing r:id="rId1"/>
</worksheet>
</file>

<file path=xl/worksheets/sheet23.xml><?xml version="1.0" encoding="utf-8"?>
<worksheet xmlns="http://schemas.openxmlformats.org/spreadsheetml/2006/main" xmlns:r="http://schemas.openxmlformats.org/officeDocument/2006/relationships">
  <sheetPr codeName="Feuil22"/>
  <dimension ref="A1:AS2"/>
  <sheetViews>
    <sheetView zoomScalePageLayoutView="0" workbookViewId="0" topLeftCell="AE1">
      <selection activeCell="AS2" sqref="AS2"/>
    </sheetView>
  </sheetViews>
  <sheetFormatPr defaultColWidth="11.421875" defaultRowHeight="12.75"/>
  <cols>
    <col min="11" max="11" width="12.8515625" style="0" bestFit="1" customWidth="1"/>
    <col min="30" max="30" width="15.57421875" style="0" bestFit="1" customWidth="1"/>
  </cols>
  <sheetData>
    <row r="1" spans="1:45" s="26" customFormat="1" ht="12.75">
      <c r="A1" s="26" t="s">
        <v>505</v>
      </c>
      <c r="B1" s="26" t="s">
        <v>247</v>
      </c>
      <c r="C1" s="26" t="s">
        <v>860</v>
      </c>
      <c r="D1" s="26" t="s">
        <v>861</v>
      </c>
      <c r="E1" s="26" t="s">
        <v>862</v>
      </c>
      <c r="F1" s="26" t="s">
        <v>863</v>
      </c>
      <c r="G1" s="26" t="s">
        <v>864</v>
      </c>
      <c r="H1" s="26" t="s">
        <v>865</v>
      </c>
      <c r="I1" s="26" t="s">
        <v>1074</v>
      </c>
      <c r="J1" s="26" t="s">
        <v>866</v>
      </c>
      <c r="K1" s="26" t="s">
        <v>346</v>
      </c>
      <c r="L1" s="73" t="s">
        <v>867</v>
      </c>
      <c r="M1" s="26" t="s">
        <v>868</v>
      </c>
      <c r="N1" s="26" t="s">
        <v>869</v>
      </c>
      <c r="O1" s="26" t="s">
        <v>870</v>
      </c>
      <c r="P1" s="26" t="s">
        <v>871</v>
      </c>
      <c r="Q1" s="26" t="s">
        <v>872</v>
      </c>
      <c r="R1" s="26" t="s">
        <v>873</v>
      </c>
      <c r="S1" s="26" t="s">
        <v>874</v>
      </c>
      <c r="T1" s="26" t="s">
        <v>42</v>
      </c>
      <c r="U1" s="26" t="s">
        <v>43</v>
      </c>
      <c r="V1" s="26" t="s">
        <v>875</v>
      </c>
      <c r="W1" s="26" t="s">
        <v>347</v>
      </c>
      <c r="X1" s="73" t="s">
        <v>945</v>
      </c>
      <c r="Y1" s="115" t="s">
        <v>946</v>
      </c>
      <c r="Z1" s="115" t="s">
        <v>947</v>
      </c>
      <c r="AA1" s="115" t="s">
        <v>1141</v>
      </c>
      <c r="AB1" s="115" t="s">
        <v>46</v>
      </c>
      <c r="AC1" s="26" t="s">
        <v>948</v>
      </c>
      <c r="AD1" s="26" t="s">
        <v>348</v>
      </c>
      <c r="AE1" s="73" t="s">
        <v>47</v>
      </c>
      <c r="AF1" s="26" t="s">
        <v>48</v>
      </c>
      <c r="AG1" s="26" t="s">
        <v>49</v>
      </c>
      <c r="AH1" s="26" t="s">
        <v>50</v>
      </c>
      <c r="AI1" s="26" t="s">
        <v>51</v>
      </c>
      <c r="AJ1" s="26" t="s">
        <v>52</v>
      </c>
      <c r="AK1" s="26" t="s">
        <v>53</v>
      </c>
      <c r="AL1" s="26" t="s">
        <v>349</v>
      </c>
      <c r="AM1" s="26" t="s">
        <v>949</v>
      </c>
      <c r="AN1" s="26" t="s">
        <v>950</v>
      </c>
      <c r="AO1" s="26" t="s">
        <v>951</v>
      </c>
      <c r="AP1" s="26" t="s">
        <v>37</v>
      </c>
      <c r="AQ1" s="26" t="s">
        <v>62</v>
      </c>
      <c r="AR1" s="26" t="s">
        <v>63</v>
      </c>
      <c r="AS1" s="26" t="s">
        <v>952</v>
      </c>
    </row>
    <row r="2" spans="1:45" s="26" customFormat="1" ht="12.75">
      <c r="A2" s="26">
        <f>CODE</f>
        <v>0</v>
      </c>
      <c r="B2" s="26">
        <f>FINESS</f>
        <v>0</v>
      </c>
      <c r="C2" s="26">
        <f>IF(CHAPVI!C2=1,1,0)</f>
        <v>0</v>
      </c>
      <c r="D2" s="26">
        <f>IF(AND(CHAPVI!D2=1,CHAPVI!E2=1,CHAPVI!F2=1),1,0)</f>
        <v>0</v>
      </c>
      <c r="E2" s="26">
        <f>IF(CHAPVI!G2=1,1,0)</f>
        <v>0</v>
      </c>
      <c r="F2" s="26">
        <f>IF(CHAPVI!H2=1,1,0)</f>
        <v>0</v>
      </c>
      <c r="G2" s="26">
        <f>IF(CHAPVI!J2=1,1,0)</f>
        <v>0</v>
      </c>
      <c r="H2" s="26">
        <f>IF(CHAPVI!K2=1,1,0)</f>
        <v>0</v>
      </c>
      <c r="I2" s="26">
        <f>IF(CHAPVI!L2=1,1,0)</f>
        <v>0</v>
      </c>
      <c r="J2" s="26">
        <f>SUM(C2:I2)</f>
        <v>0</v>
      </c>
      <c r="K2" s="26">
        <v>7</v>
      </c>
      <c r="L2" s="73">
        <f>IF(CHAPVI!M2=1,1,0)</f>
        <v>0</v>
      </c>
      <c r="M2" s="115">
        <f>IF(AND(CHAPVI!N2=1,CHAPVI!O2=1,CHAPVI!P2=1),1,0)</f>
        <v>0</v>
      </c>
      <c r="N2" s="26">
        <f>IF(CHAPVI!Q2=1,1,0)</f>
        <v>0</v>
      </c>
      <c r="O2" s="26">
        <f>IF(CHAPVI!R2=1,1,0)</f>
        <v>0</v>
      </c>
      <c r="P2" s="26">
        <f>IF(CHAPVI!S2=1,1,0)</f>
        <v>0</v>
      </c>
      <c r="Q2" s="26">
        <f>IF(CHAPVI!T2=1,1,0)</f>
        <v>0</v>
      </c>
      <c r="R2" s="26">
        <f>IF(CHAPVI!U2=1,1,0)</f>
        <v>0</v>
      </c>
      <c r="S2" s="26">
        <f>IF(CHAPVI!V2=1,1,0)</f>
        <v>0</v>
      </c>
      <c r="T2" s="26">
        <f>IF(CHAPVI!X2=1,1,0)</f>
        <v>0</v>
      </c>
      <c r="U2" s="26">
        <f>IF(CHAPVI!Y2=1,1,0)</f>
        <v>0</v>
      </c>
      <c r="V2" s="26">
        <f>SUM(L2:U2)</f>
        <v>0</v>
      </c>
      <c r="W2" s="26">
        <v>10</v>
      </c>
      <c r="X2" s="73">
        <f>IF(CHAPVI!Z2=1,1,0)</f>
        <v>0</v>
      </c>
      <c r="Y2" s="115">
        <f>IF(AND(CHAPVI!AA2=1,CHAPVI!AB2=1,CHAPVI!AC2=1),1,0)</f>
        <v>0</v>
      </c>
      <c r="Z2" s="26">
        <f>IF(CHAPVI!AD2=1,1,0)</f>
        <v>0</v>
      </c>
      <c r="AA2" s="26">
        <f>IF(CHAPVI!AE2=1,1,0)</f>
        <v>0</v>
      </c>
      <c r="AB2" s="26">
        <f>IF(CHAPVI!AF2=1,1,0)</f>
        <v>0</v>
      </c>
      <c r="AC2" s="26">
        <f>SUM(X2:AB2)</f>
        <v>0</v>
      </c>
      <c r="AD2" s="26">
        <v>5</v>
      </c>
      <c r="AE2" s="73">
        <f>IF(CHAPVI!AK2=1,1,0)</f>
        <v>0</v>
      </c>
      <c r="AF2" s="115">
        <f>IF(AND(CHAPVI!AL2=1,CHAPVI!AM2=1,CHAPVI!AN2=1),1,0)</f>
        <v>0</v>
      </c>
      <c r="AG2" s="115">
        <f>IF(CHAPVI!AO2=1,1,0)</f>
        <v>0</v>
      </c>
      <c r="AH2" s="115">
        <f>IF(CHAPVI!AP2=1,1,0)</f>
        <v>0</v>
      </c>
      <c r="AI2" s="115">
        <f>IF(CHAPVI!AQ2=1,1,0)</f>
        <v>0</v>
      </c>
      <c r="AJ2" s="115">
        <f>IF(CHAPVI!AR2=1,1,0)</f>
        <v>0</v>
      </c>
      <c r="AK2" s="26">
        <f>SUM(AE2:AJ2)</f>
        <v>0</v>
      </c>
      <c r="AL2" s="26">
        <v>6</v>
      </c>
      <c r="AM2" s="71">
        <f>J2/K2*100</f>
        <v>0</v>
      </c>
      <c r="AN2" s="71">
        <f>V2/W2*100</f>
        <v>0</v>
      </c>
      <c r="AO2" s="71">
        <f>AC2/AD2*100</f>
        <v>0</v>
      </c>
      <c r="AP2" s="71">
        <f>AK2/AL2*100</f>
        <v>0</v>
      </c>
      <c r="AQ2" s="159">
        <f>J2+V2+AC2+AK2</f>
        <v>0</v>
      </c>
      <c r="AR2" s="159">
        <f>K2+W2+AD2+AL2</f>
        <v>28</v>
      </c>
      <c r="AS2" s="71">
        <f>AQ2/AR2*100</f>
        <v>0</v>
      </c>
    </row>
  </sheetData>
  <sheetProtection/>
  <printOptions/>
  <pageMargins left="0.787401575" right="0.787401575" top="0.984251969" bottom="0.984251969" header="0.4921259845" footer="0.4921259845"/>
  <pageSetup orientation="portrait" paperSize="9"/>
</worksheet>
</file>

<file path=xl/worksheets/sheet24.xml><?xml version="1.0" encoding="utf-8"?>
<worksheet xmlns="http://schemas.openxmlformats.org/spreadsheetml/2006/main" xmlns:r="http://schemas.openxmlformats.org/officeDocument/2006/relationships">
  <sheetPr codeName="Feuil23"/>
  <dimension ref="A1:AR2"/>
  <sheetViews>
    <sheetView zoomScalePageLayoutView="0" workbookViewId="0" topLeftCell="A1">
      <selection activeCell="I1" sqref="I1"/>
    </sheetView>
  </sheetViews>
  <sheetFormatPr defaultColWidth="11.421875" defaultRowHeight="12.75"/>
  <cols>
    <col min="3" max="3" width="12.57421875" style="0" bestFit="1" customWidth="1"/>
    <col min="13" max="14" width="13.7109375" style="0" bestFit="1" customWidth="1"/>
    <col min="23" max="23" width="12.8515625" style="0" bestFit="1" customWidth="1"/>
    <col min="26" max="26" width="12.57421875" style="0" bestFit="1" customWidth="1"/>
    <col min="27" max="27" width="15.28125" style="0" bestFit="1" customWidth="1"/>
    <col min="28" max="28" width="12.28125" style="0" bestFit="1" customWidth="1"/>
    <col min="29" max="29" width="11.57421875" style="0" bestFit="1" customWidth="1"/>
    <col min="31" max="31" width="13.8515625" style="0" bestFit="1" customWidth="1"/>
    <col min="34" max="34" width="13.28125" style="0" bestFit="1" customWidth="1"/>
    <col min="35" max="36" width="13.28125" style="0" customWidth="1"/>
    <col min="37" max="37" width="12.57421875" style="0" bestFit="1" customWidth="1"/>
  </cols>
  <sheetData>
    <row r="1" spans="1:44" s="26" customFormat="1" ht="12.75">
      <c r="A1" s="59" t="s">
        <v>505</v>
      </c>
      <c r="B1" s="59" t="s">
        <v>247</v>
      </c>
      <c r="C1" s="59" t="s">
        <v>34</v>
      </c>
      <c r="D1" s="59" t="s">
        <v>757</v>
      </c>
      <c r="E1" s="59" t="s">
        <v>758</v>
      </c>
      <c r="F1" s="59" t="s">
        <v>759</v>
      </c>
      <c r="G1" s="59" t="s">
        <v>1073</v>
      </c>
      <c r="H1" s="59" t="s">
        <v>760</v>
      </c>
      <c r="I1" s="152" t="s">
        <v>761</v>
      </c>
      <c r="J1" s="59" t="s">
        <v>35</v>
      </c>
      <c r="K1" s="59" t="s">
        <v>515</v>
      </c>
      <c r="L1" s="59" t="s">
        <v>36</v>
      </c>
      <c r="M1" s="72" t="s">
        <v>38</v>
      </c>
      <c r="N1" s="59" t="s">
        <v>762</v>
      </c>
      <c r="O1" s="59" t="s">
        <v>764</v>
      </c>
      <c r="P1" s="59" t="s">
        <v>765</v>
      </c>
      <c r="Q1" s="59" t="s">
        <v>39</v>
      </c>
      <c r="R1" s="59" t="s">
        <v>1075</v>
      </c>
      <c r="S1" s="59" t="s">
        <v>766</v>
      </c>
      <c r="T1" s="59" t="s">
        <v>767</v>
      </c>
      <c r="U1" s="59" t="s">
        <v>40</v>
      </c>
      <c r="V1" s="59" t="s">
        <v>768</v>
      </c>
      <c r="W1" s="152" t="s">
        <v>769</v>
      </c>
      <c r="X1" s="59" t="s">
        <v>608</v>
      </c>
      <c r="Y1" s="160" t="s">
        <v>41</v>
      </c>
      <c r="Z1" s="72" t="s">
        <v>44</v>
      </c>
      <c r="AA1" s="59" t="s">
        <v>857</v>
      </c>
      <c r="AB1" s="59" t="s">
        <v>858</v>
      </c>
      <c r="AC1" s="59" t="s">
        <v>859</v>
      </c>
      <c r="AD1" s="59" t="s">
        <v>708</v>
      </c>
      <c r="AE1" s="59" t="s">
        <v>45</v>
      </c>
      <c r="AF1" s="59" t="s">
        <v>1140</v>
      </c>
      <c r="AG1" s="152" t="s">
        <v>855</v>
      </c>
      <c r="AH1" s="152" t="s">
        <v>856</v>
      </c>
      <c r="AI1" s="152" t="s">
        <v>1076</v>
      </c>
      <c r="AJ1" s="152" t="s">
        <v>1077</v>
      </c>
      <c r="AK1" s="72" t="s">
        <v>54</v>
      </c>
      <c r="AL1" s="162" t="s">
        <v>55</v>
      </c>
      <c r="AM1" s="162" t="s">
        <v>56</v>
      </c>
      <c r="AN1" s="162" t="s">
        <v>57</v>
      </c>
      <c r="AO1" s="162" t="s">
        <v>58</v>
      </c>
      <c r="AP1" s="162" t="s">
        <v>59</v>
      </c>
      <c r="AQ1" s="162" t="s">
        <v>60</v>
      </c>
      <c r="AR1" s="162" t="s">
        <v>61</v>
      </c>
    </row>
    <row r="2" spans="1:44" s="26" customFormat="1" ht="12.75">
      <c r="A2" s="26">
        <f>CODE</f>
        <v>0</v>
      </c>
      <c r="B2" s="26">
        <f>FINESS</f>
        <v>0</v>
      </c>
      <c r="C2" s="26">
        <f>'Chapitre VI'!C12</f>
        <v>0</v>
      </c>
      <c r="D2" s="26">
        <f>'Chapitre VI'!C15</f>
        <v>0</v>
      </c>
      <c r="E2" s="26">
        <f>'Chapitre VI'!C17</f>
        <v>0</v>
      </c>
      <c r="F2" s="26">
        <f>'Chapitre VI'!C19</f>
        <v>0</v>
      </c>
      <c r="G2" s="26">
        <f>'Chapitre VI'!C21</f>
        <v>0</v>
      </c>
      <c r="H2" s="26">
        <f>'Chapitre VI'!C23</f>
        <v>0</v>
      </c>
      <c r="I2" s="26">
        <f>'Chapitre VI'!C25</f>
        <v>0</v>
      </c>
      <c r="J2" s="26">
        <f>'Chapitre VI'!C27</f>
        <v>0</v>
      </c>
      <c r="K2" s="26">
        <f>'Chapitre VI'!C29</f>
        <v>0</v>
      </c>
      <c r="L2" s="26">
        <f>'Chapitre VI'!C31</f>
        <v>0</v>
      </c>
      <c r="M2" s="73">
        <f>'Chapitre VI'!C36</f>
        <v>0</v>
      </c>
      <c r="N2" s="115">
        <f>'Chapitre VI'!C39</f>
        <v>0</v>
      </c>
      <c r="O2" s="26">
        <f>'Chapitre VI'!C41</f>
        <v>0</v>
      </c>
      <c r="P2" s="26">
        <f>'Chapitre VI'!C43</f>
        <v>0</v>
      </c>
      <c r="Q2" s="26">
        <f>'Chapitre VI'!C45</f>
        <v>0</v>
      </c>
      <c r="R2" s="26">
        <f>'Chapitre VI'!C47</f>
        <v>0</v>
      </c>
      <c r="S2" s="26">
        <f>'Chapitre VI'!C49</f>
        <v>0</v>
      </c>
      <c r="T2" s="26">
        <f>'Chapitre VI'!C51</f>
        <v>0</v>
      </c>
      <c r="U2" s="26">
        <f>'Chapitre VI'!C53</f>
        <v>0</v>
      </c>
      <c r="V2" s="26">
        <f>'Chapitre VI'!C55</f>
        <v>0</v>
      </c>
      <c r="W2" s="26">
        <f>'Chapitre VI'!C57</f>
        <v>0</v>
      </c>
      <c r="X2" s="26">
        <f>'Chapitre VI'!C59</f>
        <v>0</v>
      </c>
      <c r="Y2" s="161">
        <f>'Chapitre VI'!C61</f>
        <v>0</v>
      </c>
      <c r="Z2" s="73">
        <f>'Chapitre VI'!C66</f>
        <v>0</v>
      </c>
      <c r="AA2" s="115">
        <f>'Chapitre VI'!C69</f>
        <v>0</v>
      </c>
      <c r="AB2" s="26">
        <f>'Chapitre VI'!C71</f>
        <v>0</v>
      </c>
      <c r="AC2" s="26">
        <f>'Chapitre VI'!C73</f>
        <v>0</v>
      </c>
      <c r="AD2" s="26">
        <f>'Chapitre VI'!C75</f>
        <v>0</v>
      </c>
      <c r="AE2" s="26">
        <f>'Chapitre VI'!C78</f>
        <v>0</v>
      </c>
      <c r="AF2" s="26">
        <f>'Chapitre VI'!C80</f>
        <v>0</v>
      </c>
      <c r="AG2" s="26">
        <f>'Chapitre VI'!C84</f>
        <v>0</v>
      </c>
      <c r="AH2" s="26">
        <f>'Chapitre VI'!C86</f>
        <v>0</v>
      </c>
      <c r="AI2" s="26">
        <f>'Chapitre VI'!C88</f>
        <v>0</v>
      </c>
      <c r="AJ2" s="26">
        <f>'Chapitre VI'!C90</f>
        <v>0</v>
      </c>
      <c r="AK2" s="73">
        <f>'Chapitre VI'!C95</f>
        <v>0</v>
      </c>
      <c r="AL2" s="26">
        <f>'Chapitre VI'!C98</f>
        <v>0</v>
      </c>
      <c r="AM2" s="26">
        <f>'Chapitre VI'!C100</f>
        <v>0</v>
      </c>
      <c r="AN2" s="26">
        <f>'Chapitre VI'!C102</f>
        <v>0</v>
      </c>
      <c r="AO2" s="26">
        <f>'Chapitre VI'!C104</f>
        <v>0</v>
      </c>
      <c r="AP2" s="26">
        <f>'Chapitre VI'!C106</f>
        <v>0</v>
      </c>
      <c r="AQ2" s="26">
        <f>'Chapitre VI'!C108</f>
        <v>0</v>
      </c>
      <c r="AR2" s="26">
        <f>'Chapitre VI'!C110</f>
        <v>0</v>
      </c>
    </row>
  </sheetData>
  <sheetProtection/>
  <printOptions/>
  <pageMargins left="0.787401575" right="0.787401575" top="0.984251969" bottom="0.984251969" header="0.4921259845" footer="0.4921259845"/>
  <pageSetup orientation="portrait" paperSize="9"/>
</worksheet>
</file>

<file path=xl/worksheets/sheet25.xml><?xml version="1.0" encoding="utf-8"?>
<worksheet xmlns="http://schemas.openxmlformats.org/spreadsheetml/2006/main" xmlns:r="http://schemas.openxmlformats.org/officeDocument/2006/relationships">
  <sheetPr codeName="Feuil24">
    <tabColor indexed="42"/>
  </sheetPr>
  <dimension ref="A1:C116"/>
  <sheetViews>
    <sheetView showGridLines="0" zoomScalePageLayoutView="0" workbookViewId="0" topLeftCell="A1">
      <selection activeCell="C12" sqref="C12"/>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189</v>
      </c>
      <c r="B1" s="249"/>
      <c r="C1" s="249"/>
    </row>
    <row r="2" spans="1:3" ht="18">
      <c r="A2" s="255" t="s">
        <v>115</v>
      </c>
      <c r="B2" s="255"/>
      <c r="C2" s="255"/>
    </row>
    <row r="6" spans="1:2" ht="12.75">
      <c r="A6" s="27" t="s">
        <v>203</v>
      </c>
      <c r="B6" s="28" t="s">
        <v>422</v>
      </c>
    </row>
    <row r="7" spans="1:2" ht="12.75">
      <c r="A7" s="27"/>
      <c r="B7" s="28" t="s">
        <v>223</v>
      </c>
    </row>
    <row r="8" spans="1:2" ht="12.75">
      <c r="A8" s="27"/>
      <c r="B8" s="28" t="s">
        <v>184</v>
      </c>
    </row>
    <row r="9" spans="1:2" ht="12.75">
      <c r="A9" s="27"/>
      <c r="B9" s="28"/>
    </row>
    <row r="10" spans="1:3" ht="19.5" customHeight="1">
      <c r="A10" s="18" t="s">
        <v>190</v>
      </c>
      <c r="B10" s="16"/>
      <c r="C10" s="16"/>
    </row>
    <row r="12" spans="1:3" ht="16.5" customHeight="1">
      <c r="A12" s="10"/>
      <c r="B12" s="12" t="s">
        <v>970</v>
      </c>
      <c r="C12" s="34"/>
    </row>
    <row r="13" spans="1:2" ht="16.5" customHeight="1">
      <c r="A13" s="10"/>
      <c r="B13" s="17" t="s">
        <v>187</v>
      </c>
    </row>
    <row r="14" spans="1:2" ht="16.5" customHeight="1">
      <c r="A14" s="10"/>
      <c r="B14" s="19" t="s">
        <v>191</v>
      </c>
    </row>
    <row r="15" spans="1:3" ht="16.5" customHeight="1">
      <c r="A15" s="10"/>
      <c r="B15" s="24" t="s">
        <v>193</v>
      </c>
      <c r="C15" s="34"/>
    </row>
    <row r="16" spans="1:2" ht="16.5" customHeight="1">
      <c r="A16" s="10"/>
      <c r="B16" s="11" t="s">
        <v>187</v>
      </c>
    </row>
    <row r="17" spans="1:3" ht="16.5" customHeight="1">
      <c r="A17" s="10"/>
      <c r="B17" s="24" t="s">
        <v>194</v>
      </c>
      <c r="C17" s="34"/>
    </row>
    <row r="18" spans="1:2" ht="16.5" customHeight="1">
      <c r="A18" s="10"/>
      <c r="B18" s="11" t="s">
        <v>187</v>
      </c>
    </row>
    <row r="19" spans="2:3" ht="16.5" customHeight="1">
      <c r="B19" s="24" t="s">
        <v>195</v>
      </c>
      <c r="C19" s="34"/>
    </row>
    <row r="20" ht="16.5" customHeight="1">
      <c r="B20" s="11" t="s">
        <v>187</v>
      </c>
    </row>
    <row r="21" spans="2:3" ht="30" customHeight="1">
      <c r="B21" s="23" t="s">
        <v>7</v>
      </c>
      <c r="C21" s="34"/>
    </row>
    <row r="22" ht="16.5" customHeight="1">
      <c r="B22" s="11" t="s">
        <v>187</v>
      </c>
    </row>
    <row r="23" spans="2:3" ht="30" customHeight="1">
      <c r="B23" s="23" t="s">
        <v>8</v>
      </c>
      <c r="C23" s="34"/>
    </row>
    <row r="24" ht="16.5" customHeight="1">
      <c r="B24" s="11" t="s">
        <v>187</v>
      </c>
    </row>
    <row r="25" spans="2:3" ht="16.5" customHeight="1">
      <c r="B25" s="21" t="s">
        <v>1115</v>
      </c>
      <c r="C25" s="34"/>
    </row>
    <row r="26" ht="16.5" customHeight="1">
      <c r="B26" s="11" t="s">
        <v>187</v>
      </c>
    </row>
    <row r="27" spans="2:3" ht="30" customHeight="1">
      <c r="B27" s="22" t="s">
        <v>9</v>
      </c>
      <c r="C27" s="34"/>
    </row>
    <row r="28" ht="16.5" customHeight="1">
      <c r="B28" s="11" t="s">
        <v>187</v>
      </c>
    </row>
    <row r="29" spans="2:3" ht="31.5" customHeight="1">
      <c r="B29" s="22" t="s">
        <v>202</v>
      </c>
      <c r="C29" s="34"/>
    </row>
    <row r="30" ht="16.5" customHeight="1">
      <c r="B30" s="11" t="s">
        <v>187</v>
      </c>
    </row>
    <row r="31" spans="2:3" ht="16.5" customHeight="1">
      <c r="B31" s="22" t="s">
        <v>10</v>
      </c>
      <c r="C31" s="34"/>
    </row>
    <row r="32" ht="16.5" customHeight="1">
      <c r="B32" s="11" t="s">
        <v>187</v>
      </c>
    </row>
    <row r="33" ht="24.75" customHeight="1"/>
    <row r="34" spans="1:3" ht="19.5" customHeight="1">
      <c r="A34" s="18" t="s">
        <v>192</v>
      </c>
      <c r="B34" s="16"/>
      <c r="C34" s="16"/>
    </row>
    <row r="36" spans="2:3" ht="30">
      <c r="B36" s="22" t="s">
        <v>11</v>
      </c>
      <c r="C36" s="34"/>
    </row>
    <row r="37" ht="16.5" customHeight="1">
      <c r="B37" s="17" t="s">
        <v>187</v>
      </c>
    </row>
    <row r="38" ht="16.5" customHeight="1">
      <c r="B38" s="20" t="s">
        <v>1171</v>
      </c>
    </row>
    <row r="39" spans="2:3" ht="16.5" customHeight="1">
      <c r="B39" s="22" t="s">
        <v>196</v>
      </c>
      <c r="C39" s="34"/>
    </row>
    <row r="40" ht="16.5" customHeight="1">
      <c r="B40" s="11" t="s">
        <v>187</v>
      </c>
    </row>
    <row r="41" spans="2:3" ht="16.5" customHeight="1">
      <c r="B41" s="22" t="s">
        <v>12</v>
      </c>
      <c r="C41" s="34"/>
    </row>
    <row r="42" ht="16.5" customHeight="1">
      <c r="B42" s="11" t="s">
        <v>187</v>
      </c>
    </row>
    <row r="43" spans="2:3" ht="16.5" customHeight="1">
      <c r="B43" s="22" t="s">
        <v>197</v>
      </c>
      <c r="C43" s="34"/>
    </row>
    <row r="44" ht="16.5" customHeight="1">
      <c r="B44" s="11" t="s">
        <v>187</v>
      </c>
    </row>
    <row r="45" spans="2:3" ht="16.5" customHeight="1">
      <c r="B45" s="22" t="s">
        <v>13</v>
      </c>
      <c r="C45" s="34"/>
    </row>
    <row r="46" ht="16.5" customHeight="1">
      <c r="B46" s="11" t="s">
        <v>187</v>
      </c>
    </row>
    <row r="47" spans="2:3" ht="16.5" customHeight="1">
      <c r="B47" s="22" t="s">
        <v>1028</v>
      </c>
      <c r="C47" s="34"/>
    </row>
    <row r="48" ht="16.5" customHeight="1">
      <c r="B48" s="11" t="s">
        <v>187</v>
      </c>
    </row>
    <row r="49" spans="2:3" ht="16.5" customHeight="1">
      <c r="B49" s="22" t="s">
        <v>198</v>
      </c>
      <c r="C49" s="34"/>
    </row>
    <row r="50" ht="16.5" customHeight="1">
      <c r="B50" s="11" t="s">
        <v>187</v>
      </c>
    </row>
    <row r="51" spans="2:3" ht="16.5" customHeight="1">
      <c r="B51" s="22" t="s">
        <v>15</v>
      </c>
      <c r="C51" s="34"/>
    </row>
    <row r="52" ht="16.5" customHeight="1">
      <c r="B52" s="11" t="s">
        <v>187</v>
      </c>
    </row>
    <row r="53" spans="2:3" ht="16.5" customHeight="1">
      <c r="B53" s="22" t="s">
        <v>14</v>
      </c>
      <c r="C53" s="34"/>
    </row>
    <row r="54" ht="16.5" customHeight="1">
      <c r="B54" s="11" t="s">
        <v>187</v>
      </c>
    </row>
    <row r="55" spans="2:3" ht="16.5" customHeight="1">
      <c r="B55" s="22" t="s">
        <v>16</v>
      </c>
      <c r="C55" s="34"/>
    </row>
    <row r="56" ht="16.5" customHeight="1">
      <c r="B56" s="11" t="s">
        <v>187</v>
      </c>
    </row>
    <row r="57" spans="2:3" ht="16.5" customHeight="1">
      <c r="B57" s="22" t="s">
        <v>17</v>
      </c>
      <c r="C57" s="34"/>
    </row>
    <row r="58" ht="16.5" customHeight="1">
      <c r="B58" s="11" t="s">
        <v>187</v>
      </c>
    </row>
    <row r="59" spans="2:3" ht="19.5" customHeight="1">
      <c r="B59" s="23" t="s">
        <v>121</v>
      </c>
      <c r="C59" s="34"/>
    </row>
    <row r="60" ht="16.5" customHeight="1">
      <c r="B60" s="11" t="s">
        <v>187</v>
      </c>
    </row>
    <row r="61" spans="2:3" ht="16.5" customHeight="1">
      <c r="B61" s="23" t="s">
        <v>530</v>
      </c>
      <c r="C61" s="34"/>
    </row>
    <row r="62" ht="16.5" customHeight="1">
      <c r="B62" s="11" t="s">
        <v>187</v>
      </c>
    </row>
    <row r="63" ht="24.75" customHeight="1">
      <c r="B63" s="11"/>
    </row>
    <row r="64" spans="1:3" ht="19.5" customHeight="1">
      <c r="A64" s="18" t="s">
        <v>513</v>
      </c>
      <c r="B64" s="16"/>
      <c r="C64" s="16"/>
    </row>
    <row r="65" ht="16.5" customHeight="1">
      <c r="B65" s="11"/>
    </row>
    <row r="66" spans="2:3" ht="30" customHeight="1">
      <c r="B66" s="22" t="s">
        <v>24</v>
      </c>
      <c r="C66" s="34"/>
    </row>
    <row r="67" ht="16.5" customHeight="1">
      <c r="B67" s="17" t="s">
        <v>187</v>
      </c>
    </row>
    <row r="68" ht="16.5" customHeight="1">
      <c r="B68" s="20" t="s">
        <v>514</v>
      </c>
    </row>
    <row r="69" spans="2:3" ht="16.5" customHeight="1">
      <c r="B69" s="22" t="s">
        <v>196</v>
      </c>
      <c r="C69" s="34"/>
    </row>
    <row r="70" ht="16.5" customHeight="1">
      <c r="B70" s="11" t="s">
        <v>187</v>
      </c>
    </row>
    <row r="71" spans="2:3" ht="30" customHeight="1">
      <c r="B71" s="22" t="s">
        <v>18</v>
      </c>
      <c r="C71" s="34"/>
    </row>
    <row r="72" ht="16.5" customHeight="1">
      <c r="B72" s="11" t="s">
        <v>187</v>
      </c>
    </row>
    <row r="73" spans="2:3" ht="16.5" customHeight="1">
      <c r="B73" s="22" t="s">
        <v>197</v>
      </c>
      <c r="C73" s="34"/>
    </row>
    <row r="74" ht="16.5" customHeight="1">
      <c r="B74" s="11" t="s">
        <v>187</v>
      </c>
    </row>
    <row r="75" spans="2:3" ht="16.5" customHeight="1">
      <c r="B75" s="22" t="s">
        <v>19</v>
      </c>
      <c r="C75" s="34"/>
    </row>
    <row r="76" ht="16.5" customHeight="1">
      <c r="B76" s="11" t="s">
        <v>187</v>
      </c>
    </row>
    <row r="77" ht="16.5" customHeight="1">
      <c r="B77" s="20" t="s">
        <v>20</v>
      </c>
    </row>
    <row r="78" spans="2:3" ht="16.5" customHeight="1">
      <c r="B78" s="22" t="s">
        <v>21</v>
      </c>
      <c r="C78" s="34"/>
    </row>
    <row r="79" ht="16.5" customHeight="1">
      <c r="B79" s="11" t="s">
        <v>187</v>
      </c>
    </row>
    <row r="80" spans="2:3" ht="30" customHeight="1">
      <c r="B80" s="23" t="s">
        <v>22</v>
      </c>
      <c r="C80" s="34"/>
    </row>
    <row r="81" ht="16.5" customHeight="1">
      <c r="B81" s="11" t="s">
        <v>187</v>
      </c>
    </row>
    <row r="82" ht="16.5" customHeight="1">
      <c r="B82" s="11"/>
    </row>
    <row r="83" spans="2:3" ht="29.25" customHeight="1">
      <c r="B83" s="116" t="s">
        <v>1090</v>
      </c>
      <c r="C83" s="25"/>
    </row>
    <row r="84" spans="2:3" ht="16.5" customHeight="1">
      <c r="B84" s="22" t="s">
        <v>199</v>
      </c>
      <c r="C84" s="34"/>
    </row>
    <row r="85" ht="16.5" customHeight="1">
      <c r="B85" s="11" t="s">
        <v>187</v>
      </c>
    </row>
    <row r="86" spans="2:3" ht="16.5" customHeight="1">
      <c r="B86" s="22" t="s">
        <v>200</v>
      </c>
      <c r="C86" s="34"/>
    </row>
    <row r="87" ht="16.5" customHeight="1">
      <c r="B87" s="11" t="s">
        <v>187</v>
      </c>
    </row>
    <row r="88" spans="2:3" ht="16.5" customHeight="1">
      <c r="B88" s="22" t="s">
        <v>1029</v>
      </c>
      <c r="C88" s="34"/>
    </row>
    <row r="89" ht="16.5" customHeight="1">
      <c r="B89" s="11" t="s">
        <v>187</v>
      </c>
    </row>
    <row r="90" spans="2:3" ht="16.5" customHeight="1">
      <c r="B90" s="22" t="s">
        <v>1059</v>
      </c>
      <c r="C90" s="34"/>
    </row>
    <row r="91" ht="12.75">
      <c r="B91" s="11" t="s">
        <v>187</v>
      </c>
    </row>
    <row r="92" ht="24.75" customHeight="1">
      <c r="B92" s="11"/>
    </row>
    <row r="93" spans="1:3" ht="19.5" customHeight="1">
      <c r="A93" s="18" t="s">
        <v>23</v>
      </c>
      <c r="B93" s="16"/>
      <c r="C93" s="16"/>
    </row>
    <row r="94" ht="16.5" customHeight="1">
      <c r="B94" s="11"/>
    </row>
    <row r="95" spans="2:3" ht="30" customHeight="1">
      <c r="B95" s="22" t="s">
        <v>29</v>
      </c>
      <c r="C95" s="34"/>
    </row>
    <row r="96" ht="16.5" customHeight="1">
      <c r="B96" s="17" t="s">
        <v>187</v>
      </c>
    </row>
    <row r="97" ht="16.5" customHeight="1">
      <c r="B97" s="19" t="s">
        <v>25</v>
      </c>
    </row>
    <row r="98" spans="2:3" ht="16.5" customHeight="1">
      <c r="B98" s="24" t="s">
        <v>26</v>
      </c>
      <c r="C98" s="34"/>
    </row>
    <row r="99" ht="16.5" customHeight="1">
      <c r="B99" s="11" t="s">
        <v>187</v>
      </c>
    </row>
    <row r="100" spans="2:3" ht="16.5" customHeight="1">
      <c r="B100" s="24" t="s">
        <v>28</v>
      </c>
      <c r="C100" s="34"/>
    </row>
    <row r="101" ht="16.5" customHeight="1">
      <c r="B101" s="11" t="s">
        <v>187</v>
      </c>
    </row>
    <row r="102" spans="2:3" ht="16.5" customHeight="1">
      <c r="B102" s="24" t="s">
        <v>27</v>
      </c>
      <c r="C102" s="34"/>
    </row>
    <row r="103" ht="16.5" customHeight="1">
      <c r="B103" s="11" t="s">
        <v>187</v>
      </c>
    </row>
    <row r="104" spans="2:3" ht="30" customHeight="1">
      <c r="B104" s="22" t="s">
        <v>31</v>
      </c>
      <c r="C104" s="34"/>
    </row>
    <row r="105" ht="16.5" customHeight="1">
      <c r="B105" s="11" t="s">
        <v>187</v>
      </c>
    </row>
    <row r="106" spans="2:3" ht="30">
      <c r="B106" s="22" t="s">
        <v>30</v>
      </c>
      <c r="C106" s="34"/>
    </row>
    <row r="107" ht="16.5" customHeight="1">
      <c r="B107" s="11" t="s">
        <v>187</v>
      </c>
    </row>
    <row r="108" spans="2:3" ht="30">
      <c r="B108" s="22" t="s">
        <v>32</v>
      </c>
      <c r="C108" s="34"/>
    </row>
    <row r="109" ht="16.5" customHeight="1">
      <c r="B109" s="11" t="s">
        <v>187</v>
      </c>
    </row>
    <row r="110" spans="2:3" ht="30">
      <c r="B110" s="22" t="s">
        <v>33</v>
      </c>
      <c r="C110" s="34"/>
    </row>
    <row r="111" ht="16.5" customHeight="1">
      <c r="B111" s="11" t="s">
        <v>187</v>
      </c>
    </row>
    <row r="112" ht="12.75">
      <c r="B112" s="11"/>
    </row>
    <row r="113" ht="12.75">
      <c r="B113" s="11"/>
    </row>
    <row r="114" ht="15">
      <c r="B114" s="77" t="s">
        <v>178</v>
      </c>
    </row>
    <row r="115" ht="12.75">
      <c r="B115" s="26"/>
    </row>
    <row r="116" ht="15">
      <c r="B116" s="77" t="s">
        <v>201</v>
      </c>
    </row>
  </sheetData>
  <sheetProtection password="CA09" sheet="1" objects="1" scenarios="1" selectLockedCells="1"/>
  <mergeCells count="2">
    <mergeCell ref="A1:C1"/>
    <mergeCell ref="A2:C2"/>
  </mergeCells>
  <conditionalFormatting sqref="B59:B62">
    <cfRule type="expression" priority="1" dxfId="1" stopIfTrue="1">
      <formula>$C$57&lt;&gt;1</formula>
    </cfRule>
  </conditionalFormatting>
  <conditionalFormatting sqref="C59 C61">
    <cfRule type="expression" priority="2" dxfId="0" stopIfTrue="1">
      <formula>$C$57&lt;&gt;1</formula>
    </cfRule>
  </conditionalFormatting>
  <conditionalFormatting sqref="C15 C17 C19">
    <cfRule type="expression" priority="3" dxfId="0" stopIfTrue="1">
      <formula>$C$12&lt;&gt;1</formula>
    </cfRule>
  </conditionalFormatting>
  <conditionalFormatting sqref="B16 B14 B18 B20">
    <cfRule type="expression" priority="4" dxfId="4" stopIfTrue="1">
      <formula>$C$12&lt;&gt;1</formula>
    </cfRule>
  </conditionalFormatting>
  <conditionalFormatting sqref="B15 B17 B19">
    <cfRule type="expression" priority="5" dxfId="1" stopIfTrue="1">
      <formula>$C$12&lt;&gt;1</formula>
    </cfRule>
  </conditionalFormatting>
  <conditionalFormatting sqref="B97 B99 B101 B103">
    <cfRule type="expression" priority="6" dxfId="4" stopIfTrue="1">
      <formula>$C$95&lt;&gt;1</formula>
    </cfRule>
  </conditionalFormatting>
  <conditionalFormatting sqref="B98 B100 B102">
    <cfRule type="expression" priority="7" dxfId="1" stopIfTrue="1">
      <formula>$C$95&lt;&gt;1</formula>
    </cfRule>
  </conditionalFormatting>
  <conditionalFormatting sqref="C98 C100 C102">
    <cfRule type="expression" priority="8" dxfId="0" stopIfTrue="1">
      <formula>$C$95&lt;&gt;1</formula>
    </cfRule>
  </conditionalFormatting>
  <dataValidations count="1">
    <dataValidation type="whole" allowBlank="1" showInputMessage="1" showErrorMessage="1" errorTitle="Erreur" error="Vous ne pouvez saisir que les valeurs suivantes: &#10;1 pour Oui, 2 pour Non" sqref="C84 C86 C88 C90 C69 C71 C73 C75 C78 C49 C51 C55 C57 C59 C61 C23 C25 C27 C29 C39 C41 C43 C45 C47 C80 C21 C19 C17 C15 C12 C31 C36 C53 C66 C95 C98 C100 C102 C104 C106 C108 C110">
      <formula1>1</formula1>
      <formula2>2</formula2>
    </dataValidation>
  </dataValidations>
  <hyperlinks>
    <hyperlink ref="B116" location="'Chapitre VII'!C10" tooltip="Chapitre VII - Prévention des accidents exposant au sang" display="CHAPITRE VII"/>
    <hyperlink ref="B114" location="Menu!K2" tooltip="Retour au menu" display="MENU"/>
  </hyperlinks>
  <printOptions/>
  <pageMargins left="0.26" right="0.24" top="0.984251969" bottom="0.984251969" header="0.4921259845" footer="0.4921259845"/>
  <pageSetup horizontalDpi="600" verticalDpi="600" orientation="portrait" paperSize="9" scale="95" r:id="rId2"/>
  <headerFooter alignWithMargins="0">
    <oddFooter>&amp;L&amp;9Evaluation de la maîtrise du risque infectieux en EHPAD - Chapitre VI&amp;R&amp;P/&amp;N</oddFooter>
  </headerFooter>
  <rowBreaks count="2" manualBreakCount="2">
    <brk id="33" max="255" man="1"/>
    <brk id="63" max="255" man="1"/>
  </rowBreaks>
  <drawing r:id="rId1"/>
</worksheet>
</file>

<file path=xl/worksheets/sheet26.xml><?xml version="1.0" encoding="utf-8"?>
<worksheet xmlns="http://schemas.openxmlformats.org/spreadsheetml/2006/main" xmlns:r="http://schemas.openxmlformats.org/officeDocument/2006/relationships">
  <sheetPr codeName="Feuil25"/>
  <dimension ref="A1:AB2"/>
  <sheetViews>
    <sheetView zoomScalePageLayoutView="0" workbookViewId="0" topLeftCell="Q1">
      <selection activeCell="AB3" sqref="AB3"/>
    </sheetView>
  </sheetViews>
  <sheetFormatPr defaultColWidth="11.421875" defaultRowHeight="12.75"/>
  <cols>
    <col min="20" max="25" width="13.7109375" style="0" bestFit="1" customWidth="1"/>
    <col min="26" max="26" width="13.7109375" style="0" customWidth="1"/>
  </cols>
  <sheetData>
    <row r="1" spans="1:28" s="26" customFormat="1" ht="12.75">
      <c r="A1" s="26" t="s">
        <v>505</v>
      </c>
      <c r="B1" s="26" t="s">
        <v>247</v>
      </c>
      <c r="C1" s="26" t="s">
        <v>886</v>
      </c>
      <c r="D1" s="26" t="s">
        <v>887</v>
      </c>
      <c r="E1" s="26" t="s">
        <v>888</v>
      </c>
      <c r="F1" s="26" t="s">
        <v>889</v>
      </c>
      <c r="G1" s="26" t="s">
        <v>890</v>
      </c>
      <c r="H1" s="26" t="s">
        <v>891</v>
      </c>
      <c r="I1" s="26" t="s">
        <v>892</v>
      </c>
      <c r="J1" s="26" t="s">
        <v>893</v>
      </c>
      <c r="K1" s="26" t="s">
        <v>894</v>
      </c>
      <c r="L1" s="26" t="s">
        <v>895</v>
      </c>
      <c r="M1" s="26" t="s">
        <v>896</v>
      </c>
      <c r="N1" s="26" t="s">
        <v>897</v>
      </c>
      <c r="O1" s="26" t="s">
        <v>898</v>
      </c>
      <c r="P1" s="26" t="s">
        <v>899</v>
      </c>
      <c r="Q1" s="26" t="s">
        <v>900</v>
      </c>
      <c r="R1" s="26" t="s">
        <v>901</v>
      </c>
      <c r="S1" s="26" t="s">
        <v>902</v>
      </c>
      <c r="T1" s="26" t="s">
        <v>74</v>
      </c>
      <c r="U1" s="26" t="s">
        <v>1105</v>
      </c>
      <c r="V1" s="26" t="s">
        <v>1106</v>
      </c>
      <c r="W1" s="26" t="s">
        <v>1107</v>
      </c>
      <c r="X1" s="26" t="s">
        <v>1108</v>
      </c>
      <c r="Y1" s="26" t="s">
        <v>1109</v>
      </c>
      <c r="Z1" s="26" t="s">
        <v>76</v>
      </c>
      <c r="AA1" s="26" t="s">
        <v>75</v>
      </c>
      <c r="AB1" s="26" t="s">
        <v>903</v>
      </c>
    </row>
    <row r="2" spans="1:28" s="26" customFormat="1" ht="12.75">
      <c r="A2" s="26">
        <f>CODE</f>
        <v>0</v>
      </c>
      <c r="B2" s="26">
        <f>FINESS</f>
        <v>0</v>
      </c>
      <c r="C2" s="26">
        <f>IF(CHAPVII!C2=1,1,0)</f>
        <v>0</v>
      </c>
      <c r="D2" s="26">
        <f>IF(CHAPVII!D2=1,1,0)</f>
        <v>0</v>
      </c>
      <c r="E2" s="26">
        <f>IF(CHAPVII!E2=1,1,0)</f>
        <v>0</v>
      </c>
      <c r="F2" s="26">
        <f>IF(AND(CHAPVII!F2=1,CHAPVII!G2=1),1,0)</f>
        <v>0</v>
      </c>
      <c r="G2" s="26">
        <f>IF(CHAPVII!H2=1,1,0)</f>
        <v>0</v>
      </c>
      <c r="H2" s="26">
        <f>IF(CHAPVII!I2=1,1,0)</f>
        <v>0</v>
      </c>
      <c r="I2" s="26">
        <f>IF(CHAPVII!J2=1,1,0)</f>
        <v>0</v>
      </c>
      <c r="J2" s="26">
        <f>IF(CHAPVII!M2=1,1,0)</f>
        <v>0</v>
      </c>
      <c r="K2" s="26">
        <f>IF(CHAPVII!N2=1,1,0)</f>
        <v>0</v>
      </c>
      <c r="L2" s="26">
        <f>IF(CHAPVII!O2=1,1,0)</f>
        <v>0</v>
      </c>
      <c r="M2" s="26">
        <f>IF(CHAPVII!P2=1,1,0)</f>
        <v>0</v>
      </c>
      <c r="N2" s="26">
        <f>IF(CHAPVII!Q2=1,1,0)</f>
        <v>0</v>
      </c>
      <c r="O2" s="26">
        <f>IF(CHAPVII!R2=1,1,0)</f>
        <v>0</v>
      </c>
      <c r="P2" s="26">
        <f>IF(CHAPVII!S2=1,1,0)</f>
        <v>0</v>
      </c>
      <c r="Q2" s="26">
        <f>IF(CHAPVII!T2=1,1,0)</f>
        <v>0</v>
      </c>
      <c r="R2" s="26">
        <f>IF(CHAPVII!U2=1,1,0)</f>
        <v>0</v>
      </c>
      <c r="S2" s="26">
        <f>IF(CHAPVII!V2=1,1,0)</f>
        <v>0</v>
      </c>
      <c r="T2" s="26">
        <f>IF(CHAPVII!Q2=3,0,1)</f>
        <v>1</v>
      </c>
      <c r="U2" s="26">
        <f>IF(CHAPVII!R2=3,0,1)</f>
        <v>1</v>
      </c>
      <c r="V2" s="26">
        <f>IF(CHAPVII!S2=3,0,1)</f>
        <v>1</v>
      </c>
      <c r="W2" s="26">
        <f>IF(CHAPVII!T2=3,0,1)</f>
        <v>1</v>
      </c>
      <c r="X2" s="26">
        <f>IF(CHAPVII!U2=3,0,1)</f>
        <v>1</v>
      </c>
      <c r="Y2" s="26">
        <f>IF(CHAPVII!V2=3,0,1)</f>
        <v>1</v>
      </c>
      <c r="Z2" s="26">
        <f>SUM(C2:S2)</f>
        <v>0</v>
      </c>
      <c r="AA2" s="26">
        <f>SUM(T2:Y2,11)</f>
        <v>17</v>
      </c>
      <c r="AB2" s="71">
        <f>Z2/AA2*100</f>
        <v>0</v>
      </c>
    </row>
  </sheetData>
  <sheetProtection/>
  <printOptions/>
  <pageMargins left="0.787401575" right="0.787401575" top="0.984251969" bottom="0.984251969" header="0.4921259845" footer="0.4921259845"/>
  <pageSetup orientation="portrait" paperSize="9"/>
</worksheet>
</file>

<file path=xl/worksheets/sheet27.xml><?xml version="1.0" encoding="utf-8"?>
<worksheet xmlns="http://schemas.openxmlformats.org/spreadsheetml/2006/main" xmlns:r="http://schemas.openxmlformats.org/officeDocument/2006/relationships">
  <sheetPr codeName="Feuil26"/>
  <dimension ref="A1:V2"/>
  <sheetViews>
    <sheetView zoomScalePageLayoutView="0" workbookViewId="0" topLeftCell="K1">
      <selection activeCell="T47" sqref="T47"/>
    </sheetView>
  </sheetViews>
  <sheetFormatPr defaultColWidth="11.421875" defaultRowHeight="12.75"/>
  <cols>
    <col min="4" max="4" width="12.140625" style="0" bestFit="1" customWidth="1"/>
    <col min="5" max="5" width="12.421875" style="0" bestFit="1" customWidth="1"/>
    <col min="16" max="16" width="13.28125" style="0" bestFit="1" customWidth="1"/>
    <col min="17" max="17" width="12.28125" style="0" bestFit="1" customWidth="1"/>
    <col min="18" max="18" width="10.28125" style="0" bestFit="1" customWidth="1"/>
  </cols>
  <sheetData>
    <row r="1" spans="1:22" s="26" customFormat="1" ht="12.75">
      <c r="A1" s="59" t="s">
        <v>505</v>
      </c>
      <c r="B1" s="59" t="s">
        <v>247</v>
      </c>
      <c r="C1" s="59" t="s">
        <v>876</v>
      </c>
      <c r="D1" s="59" t="s">
        <v>510</v>
      </c>
      <c r="E1" s="59" t="s">
        <v>716</v>
      </c>
      <c r="F1" s="59" t="s">
        <v>717</v>
      </c>
      <c r="G1" s="59" t="s">
        <v>718</v>
      </c>
      <c r="H1" s="59" t="s">
        <v>877</v>
      </c>
      <c r="I1" s="59" t="s">
        <v>878</v>
      </c>
      <c r="J1" s="59" t="s">
        <v>879</v>
      </c>
      <c r="K1" s="152" t="s">
        <v>880</v>
      </c>
      <c r="L1" s="152" t="s">
        <v>1086</v>
      </c>
      <c r="M1" s="59" t="s">
        <v>881</v>
      </c>
      <c r="N1" s="59" t="s">
        <v>608</v>
      </c>
      <c r="O1" s="59" t="s">
        <v>882</v>
      </c>
      <c r="P1" s="59" t="s">
        <v>883</v>
      </c>
      <c r="Q1" s="59" t="s">
        <v>1087</v>
      </c>
      <c r="R1" s="59" t="s">
        <v>884</v>
      </c>
      <c r="S1" s="59" t="s">
        <v>1088</v>
      </c>
      <c r="T1" s="59" t="s">
        <v>699</v>
      </c>
      <c r="U1" s="59" t="s">
        <v>1089</v>
      </c>
      <c r="V1" s="59" t="s">
        <v>885</v>
      </c>
    </row>
    <row r="2" spans="1:22" s="26" customFormat="1" ht="12.75">
      <c r="A2" s="26">
        <f>CODE</f>
        <v>0</v>
      </c>
      <c r="B2" s="26">
        <f>FINESS</f>
        <v>0</v>
      </c>
      <c r="C2" s="26">
        <f>'Chapitre VII'!C10</f>
        <v>0</v>
      </c>
      <c r="D2" s="26">
        <f>'Chapitre VII'!C12</f>
        <v>0</v>
      </c>
      <c r="E2" s="26">
        <f>'Chapitre VII'!C14</f>
        <v>0</v>
      </c>
      <c r="F2" s="26">
        <f>'Chapitre VII'!C17</f>
        <v>0</v>
      </c>
      <c r="G2" s="26">
        <f>'Chapitre VII'!C19</f>
        <v>0</v>
      </c>
      <c r="H2" s="26">
        <f>'Chapitre VII'!C21</f>
        <v>0</v>
      </c>
      <c r="I2" s="26">
        <f>'Chapitre VII'!C23</f>
        <v>0</v>
      </c>
      <c r="J2" s="26">
        <f>'Chapitre VII'!C25</f>
        <v>0</v>
      </c>
      <c r="K2" s="26">
        <f>'Chapitre VII'!C27</f>
        <v>0</v>
      </c>
      <c r="L2" s="26">
        <f>'Chapitre VII'!C29</f>
        <v>0</v>
      </c>
      <c r="M2" s="26">
        <f>'Chapitre VII'!C33</f>
        <v>0</v>
      </c>
      <c r="N2" s="26">
        <f>'Chapitre VII'!C35</f>
        <v>0</v>
      </c>
      <c r="O2" s="26">
        <f>'Chapitre VII'!C37</f>
        <v>0</v>
      </c>
      <c r="P2" s="26">
        <f>'Chapitre VII'!C41</f>
        <v>0</v>
      </c>
      <c r="Q2" s="26">
        <f>'Chapitre VII'!C43</f>
        <v>0</v>
      </c>
      <c r="R2" s="26">
        <f>'Chapitre VII'!C45</f>
        <v>0</v>
      </c>
      <c r="S2" s="26">
        <f>'Chapitre VII'!C47</f>
        <v>0</v>
      </c>
      <c r="T2" s="26">
        <f>'Chapitre VII'!C49</f>
        <v>0</v>
      </c>
      <c r="U2" s="26">
        <f>'Chapitre VII'!C51</f>
        <v>0</v>
      </c>
      <c r="V2" s="26">
        <f>'Chapitre VII'!C53</f>
        <v>0</v>
      </c>
    </row>
  </sheetData>
  <sheetProtection/>
  <printOptions/>
  <pageMargins left="0.787401575" right="0.787401575" top="0.984251969" bottom="0.984251969" header="0.4921259845" footer="0.4921259845"/>
  <pageSetup orientation="portrait" paperSize="9"/>
</worksheet>
</file>

<file path=xl/worksheets/sheet28.xml><?xml version="1.0" encoding="utf-8"?>
<worksheet xmlns="http://schemas.openxmlformats.org/spreadsheetml/2006/main" xmlns:r="http://schemas.openxmlformats.org/officeDocument/2006/relationships">
  <sheetPr codeName="Feuil27">
    <tabColor indexed="42"/>
  </sheetPr>
  <dimension ref="A1:C56"/>
  <sheetViews>
    <sheetView showGridLines="0" zoomScalePageLayoutView="0" workbookViewId="0" topLeftCell="A1">
      <selection activeCell="C10" sqref="C10"/>
    </sheetView>
  </sheetViews>
  <sheetFormatPr defaultColWidth="11.421875" defaultRowHeight="12.75"/>
  <cols>
    <col min="1" max="1" width="7.421875" style="0" customWidth="1"/>
    <col min="2" max="2" width="86.28125" style="0" customWidth="1"/>
    <col min="3" max="3" width="9.00390625" style="0" customWidth="1"/>
  </cols>
  <sheetData>
    <row r="1" spans="1:3" ht="23.25">
      <c r="A1" s="249" t="s">
        <v>201</v>
      </c>
      <c r="B1" s="249"/>
      <c r="C1" s="249"/>
    </row>
    <row r="2" spans="1:3" ht="18">
      <c r="A2" s="255" t="s">
        <v>116</v>
      </c>
      <c r="B2" s="255"/>
      <c r="C2" s="255"/>
    </row>
    <row r="6" spans="1:2" ht="12.75">
      <c r="A6" s="27" t="s">
        <v>203</v>
      </c>
      <c r="B6" s="28" t="s">
        <v>422</v>
      </c>
    </row>
    <row r="7" spans="1:2" ht="12.75">
      <c r="A7" s="27"/>
      <c r="B7" s="28" t="s">
        <v>223</v>
      </c>
    </row>
    <row r="8" spans="1:2" ht="12.75">
      <c r="A8" s="27"/>
      <c r="B8" s="28" t="s">
        <v>184</v>
      </c>
    </row>
    <row r="10" spans="1:3" ht="30" customHeight="1">
      <c r="A10" s="10"/>
      <c r="B10" s="31" t="s">
        <v>64</v>
      </c>
      <c r="C10" s="34"/>
    </row>
    <row r="11" spans="1:2" ht="16.5" customHeight="1">
      <c r="A11" s="10"/>
      <c r="B11" s="13" t="s">
        <v>187</v>
      </c>
    </row>
    <row r="12" spans="1:3" ht="29.25" customHeight="1">
      <c r="A12" s="10"/>
      <c r="B12" s="30" t="s">
        <v>65</v>
      </c>
      <c r="C12" s="34"/>
    </row>
    <row r="13" spans="1:2" ht="16.5" customHeight="1">
      <c r="A13" s="10"/>
      <c r="B13" s="11" t="s">
        <v>187</v>
      </c>
    </row>
    <row r="14" spans="2:3" ht="30">
      <c r="B14" s="31" t="s">
        <v>489</v>
      </c>
      <c r="C14" s="34"/>
    </row>
    <row r="15" ht="16.5" customHeight="1">
      <c r="B15" s="11" t="s">
        <v>187</v>
      </c>
    </row>
    <row r="16" ht="16.5" customHeight="1">
      <c r="B16" s="20" t="s">
        <v>241</v>
      </c>
    </row>
    <row r="17" spans="2:3" ht="30" customHeight="1">
      <c r="B17" s="23" t="s">
        <v>66</v>
      </c>
      <c r="C17" s="34"/>
    </row>
    <row r="18" ht="16.5" customHeight="1">
      <c r="B18" s="11" t="s">
        <v>187</v>
      </c>
    </row>
    <row r="19" spans="2:3" ht="16.5" customHeight="1">
      <c r="B19" s="23" t="s">
        <v>1078</v>
      </c>
      <c r="C19" s="34"/>
    </row>
    <row r="20" ht="16.5" customHeight="1">
      <c r="B20" s="11" t="s">
        <v>187</v>
      </c>
    </row>
    <row r="21" spans="2:3" ht="16.5" customHeight="1">
      <c r="B21" s="31" t="s">
        <v>67</v>
      </c>
      <c r="C21" s="34"/>
    </row>
    <row r="22" ht="16.5" customHeight="1">
      <c r="B22" s="11" t="s">
        <v>187</v>
      </c>
    </row>
    <row r="23" spans="2:3" ht="45">
      <c r="B23" s="31" t="s">
        <v>68</v>
      </c>
      <c r="C23" s="34"/>
    </row>
    <row r="24" ht="16.5" customHeight="1">
      <c r="B24" s="11" t="s">
        <v>187</v>
      </c>
    </row>
    <row r="25" spans="2:3" ht="30" customHeight="1">
      <c r="B25" s="31" t="s">
        <v>1079</v>
      </c>
      <c r="C25" s="34"/>
    </row>
    <row r="26" ht="16.5" customHeight="1">
      <c r="B26" s="11" t="s">
        <v>187</v>
      </c>
    </row>
    <row r="27" spans="2:3" ht="30" customHeight="1">
      <c r="B27" s="31" t="s">
        <v>69</v>
      </c>
      <c r="C27" s="34"/>
    </row>
    <row r="28" ht="16.5" customHeight="1">
      <c r="B28" s="55" t="s">
        <v>70</v>
      </c>
    </row>
    <row r="29" spans="2:3" ht="30">
      <c r="B29" s="31" t="s">
        <v>1080</v>
      </c>
      <c r="C29" s="34"/>
    </row>
    <row r="30" ht="12.75">
      <c r="B30" s="11" t="s">
        <v>228</v>
      </c>
    </row>
    <row r="32" ht="15">
      <c r="B32" s="33" t="s">
        <v>1081</v>
      </c>
    </row>
    <row r="33" spans="2:3" ht="16.5" customHeight="1">
      <c r="B33" s="23" t="s">
        <v>242</v>
      </c>
      <c r="C33" s="34"/>
    </row>
    <row r="34" ht="16.5" customHeight="1">
      <c r="B34" s="11" t="s">
        <v>187</v>
      </c>
    </row>
    <row r="35" spans="2:3" ht="16.5" customHeight="1">
      <c r="B35" s="23" t="s">
        <v>243</v>
      </c>
      <c r="C35" s="34"/>
    </row>
    <row r="36" ht="16.5" customHeight="1">
      <c r="B36" s="11" t="s">
        <v>187</v>
      </c>
    </row>
    <row r="37" spans="2:3" ht="16.5" customHeight="1">
      <c r="B37" s="23" t="s">
        <v>244</v>
      </c>
      <c r="C37" s="34"/>
    </row>
    <row r="38" ht="16.5" customHeight="1">
      <c r="B38" s="11" t="s">
        <v>187</v>
      </c>
    </row>
    <row r="40" ht="16.5" customHeight="1">
      <c r="B40" s="33" t="s">
        <v>71</v>
      </c>
    </row>
    <row r="41" spans="2:3" ht="16.5" customHeight="1">
      <c r="B41" s="23" t="s">
        <v>73</v>
      </c>
      <c r="C41" s="34"/>
    </row>
    <row r="42" ht="16.5" customHeight="1">
      <c r="B42" s="11" t="s">
        <v>187</v>
      </c>
    </row>
    <row r="43" spans="2:3" ht="16.5" customHeight="1">
      <c r="B43" s="23" t="s">
        <v>1084</v>
      </c>
      <c r="C43" s="34"/>
    </row>
    <row r="44" ht="16.5" customHeight="1">
      <c r="B44" s="11" t="s">
        <v>228</v>
      </c>
    </row>
    <row r="45" spans="2:3" ht="16.5" customHeight="1">
      <c r="B45" s="23" t="s">
        <v>1085</v>
      </c>
      <c r="C45" s="34"/>
    </row>
    <row r="46" ht="16.5" customHeight="1">
      <c r="B46" s="11" t="s">
        <v>228</v>
      </c>
    </row>
    <row r="47" spans="2:3" ht="16.5" customHeight="1">
      <c r="B47" s="23" t="s">
        <v>1082</v>
      </c>
      <c r="C47" s="34"/>
    </row>
    <row r="48" ht="16.5" customHeight="1">
      <c r="B48" s="11" t="s">
        <v>228</v>
      </c>
    </row>
    <row r="49" spans="2:3" ht="16.5" customHeight="1">
      <c r="B49" s="23" t="s">
        <v>1083</v>
      </c>
      <c r="C49" s="34"/>
    </row>
    <row r="50" ht="16.5" customHeight="1">
      <c r="B50" s="11" t="s">
        <v>228</v>
      </c>
    </row>
    <row r="51" spans="2:3" ht="16.5" customHeight="1">
      <c r="B51" s="23" t="s">
        <v>436</v>
      </c>
      <c r="C51" s="34"/>
    </row>
    <row r="52" ht="16.5" customHeight="1">
      <c r="B52" s="11" t="s">
        <v>228</v>
      </c>
    </row>
    <row r="53" spans="2:3" ht="16.5" customHeight="1">
      <c r="B53" s="23" t="s">
        <v>437</v>
      </c>
      <c r="C53" s="34"/>
    </row>
    <row r="54" ht="16.5" customHeight="1">
      <c r="B54" s="11" t="s">
        <v>228</v>
      </c>
    </row>
    <row r="56" ht="15">
      <c r="B56" s="77" t="s">
        <v>178</v>
      </c>
    </row>
  </sheetData>
  <sheetProtection password="CA09" sheet="1" objects="1" scenarios="1" selectLockedCells="1"/>
  <mergeCells count="2">
    <mergeCell ref="A1:C1"/>
    <mergeCell ref="A2:C2"/>
  </mergeCells>
  <conditionalFormatting sqref="B16:B20">
    <cfRule type="expression" priority="1" dxfId="1" stopIfTrue="1">
      <formula>$C$14&lt;&gt;1</formula>
    </cfRule>
  </conditionalFormatting>
  <conditionalFormatting sqref="C17 C19">
    <cfRule type="expression" priority="2" dxfId="0" stopIfTrue="1">
      <formula>$C$14&lt;&gt;1</formula>
    </cfRule>
  </conditionalFormatting>
  <dataValidations count="3">
    <dataValidation type="whole" allowBlank="1" showInputMessage="1" showErrorMessage="1" errorTitle="Erreur" error="Vous ne pouvez saisir que les valeurs suivantes: &#10;1 pour Oui, 2 pour Non" sqref="C23 C25 C33 C35 C37 C41 C21 C19 C17 C14 C12 C10">
      <formula1>1</formula1>
      <formula2>2</formula2>
    </dataValidation>
    <dataValidation type="whole" allowBlank="1" showInputMessage="1" showErrorMessage="1" errorTitle="Erreur" error="Vous ne pouvez saisir que les valeurs suivantes: &#10;1 pour Oui, 2 pour Non, 3 pour NA " sqref="C43 C29 C45 C47 C49 C51 C53">
      <formula1>1</formula1>
      <formula2>3</formula2>
    </dataValidation>
    <dataValidation type="whole" allowBlank="1" showInputMessage="1" showErrorMessage="1" errorTitle="Erreur" error="Vous ne pouvez saisir que les valeurs suivantes: &#10;1 = En augmentation, &#10;2 = En diminution, &#10;3 = Stable,&#10;4 = Ne sait pas" sqref="C27">
      <formula1>1</formula1>
      <formula2>4</formula2>
    </dataValidation>
  </dataValidations>
  <hyperlinks>
    <hyperlink ref="B56" location="Menu!K2" tooltip="Retour au menu" display="MENU"/>
  </hyperlinks>
  <printOptions/>
  <pageMargins left="0.33" right="0.33" top="0.984251969" bottom="0.984251969" header="0.4921259845" footer="0.4921259845"/>
  <pageSetup horizontalDpi="600" verticalDpi="600" orientation="portrait" paperSize="9" scale="95" r:id="rId2"/>
  <headerFooter alignWithMargins="0">
    <oddFooter>&amp;L&amp;9Evaluation de la maîtrise du risque infectieux en EHPAD - Chapitre VII&amp;R&amp;P/&amp;N</oddFooter>
  </headerFooter>
  <rowBreaks count="1" manualBreakCount="1">
    <brk id="31" max="255" man="1"/>
  </rowBreaks>
  <drawing r:id="rId1"/>
</worksheet>
</file>

<file path=xl/worksheets/sheet3.xml><?xml version="1.0" encoding="utf-8"?>
<worksheet xmlns="http://schemas.openxmlformats.org/spreadsheetml/2006/main" xmlns:r="http://schemas.openxmlformats.org/officeDocument/2006/relationships">
  <sheetPr codeName="Feuil2">
    <tabColor indexed="15"/>
  </sheetPr>
  <dimension ref="A1:S207"/>
  <sheetViews>
    <sheetView showGridLines="0" zoomScale="90" zoomScaleNormal="90" zoomScalePageLayoutView="0" workbookViewId="0" topLeftCell="A4">
      <selection activeCell="A157" sqref="A157:J162"/>
    </sheetView>
  </sheetViews>
  <sheetFormatPr defaultColWidth="11.421875" defaultRowHeight="12.75"/>
  <cols>
    <col min="1" max="1" width="2.421875" style="0" customWidth="1"/>
    <col min="2" max="2" width="2.7109375" style="0" customWidth="1"/>
    <col min="4" max="4" width="17.421875" style="0" customWidth="1"/>
    <col min="5" max="5" width="16.00390625" style="0" customWidth="1"/>
    <col min="6" max="6" width="16.8515625" style="0" customWidth="1"/>
    <col min="7" max="7" width="14.57421875" style="0" customWidth="1"/>
    <col min="8" max="8" width="10.8515625" style="0" customWidth="1"/>
    <col min="9" max="9" width="10.140625" style="0" customWidth="1"/>
    <col min="10" max="10" width="3.28125" style="0" customWidth="1"/>
    <col min="11" max="11" width="2.8515625" style="0" customWidth="1"/>
  </cols>
  <sheetData>
    <row r="1" spans="2:19" ht="12.75" hidden="1">
      <c r="B1" s="78"/>
      <c r="C1" s="78"/>
      <c r="D1" s="78"/>
      <c r="E1" s="78"/>
      <c r="F1" s="78"/>
      <c r="G1" s="78"/>
      <c r="H1" s="78"/>
      <c r="K1" s="118"/>
      <c r="L1" s="118"/>
      <c r="M1" s="118"/>
      <c r="N1" s="118"/>
      <c r="O1" s="118"/>
      <c r="P1" s="118"/>
      <c r="Q1" s="118"/>
      <c r="R1" s="118"/>
      <c r="S1" s="118"/>
    </row>
    <row r="2" spans="2:19" ht="12.75" hidden="1">
      <c r="B2" s="78"/>
      <c r="C2" s="78"/>
      <c r="D2" s="78"/>
      <c r="E2" s="78"/>
      <c r="F2" s="78"/>
      <c r="G2" s="78"/>
      <c r="H2" s="78"/>
      <c r="K2" s="118"/>
      <c r="L2" s="118"/>
      <c r="M2" s="118"/>
      <c r="N2" s="118"/>
      <c r="O2" s="118"/>
      <c r="P2" s="118"/>
      <c r="Q2" s="118"/>
      <c r="R2" s="118"/>
      <c r="S2" s="118"/>
    </row>
    <row r="3" spans="2:19" ht="12.75" hidden="1">
      <c r="B3" s="78"/>
      <c r="C3" s="78"/>
      <c r="D3" s="78"/>
      <c r="E3" s="78"/>
      <c r="F3" s="78"/>
      <c r="G3" s="78"/>
      <c r="H3" s="78"/>
      <c r="K3" s="118"/>
      <c r="L3" s="118"/>
      <c r="M3" s="118"/>
      <c r="N3" s="118"/>
      <c r="O3" s="118"/>
      <c r="P3" s="118"/>
      <c r="Q3" s="118"/>
      <c r="R3" s="118"/>
      <c r="S3" s="118"/>
    </row>
    <row r="4" spans="2:19" ht="19.5" customHeight="1">
      <c r="B4" s="78"/>
      <c r="C4" s="78"/>
      <c r="D4" s="78"/>
      <c r="E4" s="78"/>
      <c r="F4" s="78"/>
      <c r="G4" s="78"/>
      <c r="H4" s="78"/>
      <c r="K4" s="118"/>
      <c r="L4" s="119" t="s">
        <v>1091</v>
      </c>
      <c r="M4" s="118"/>
      <c r="N4" s="118"/>
      <c r="O4" s="118"/>
      <c r="P4" s="118"/>
      <c r="Q4" s="118"/>
      <c r="R4" s="118"/>
      <c r="S4" s="118"/>
    </row>
    <row r="5" spans="1:19" ht="23.25">
      <c r="A5" s="224" t="s">
        <v>1192</v>
      </c>
      <c r="B5" s="224"/>
      <c r="C5" s="224"/>
      <c r="D5" s="224"/>
      <c r="E5" s="224"/>
      <c r="F5" s="224"/>
      <c r="G5" s="224"/>
      <c r="H5" s="224"/>
      <c r="I5" s="224"/>
      <c r="J5" s="224"/>
      <c r="K5" s="118"/>
      <c r="L5" s="119" t="s">
        <v>1092</v>
      </c>
      <c r="M5" s="118"/>
      <c r="N5" s="118"/>
      <c r="O5" s="118"/>
      <c r="P5" s="118"/>
      <c r="Q5" s="118"/>
      <c r="R5" s="118"/>
      <c r="S5" s="118"/>
    </row>
    <row r="6" spans="1:19" ht="23.25">
      <c r="A6" s="224" t="s">
        <v>2</v>
      </c>
      <c r="B6" s="224"/>
      <c r="C6" s="224"/>
      <c r="D6" s="224"/>
      <c r="E6" s="224"/>
      <c r="F6" s="224"/>
      <c r="G6" s="224"/>
      <c r="H6" s="224"/>
      <c r="I6" s="224"/>
      <c r="J6" s="224"/>
      <c r="K6" s="118"/>
      <c r="L6" s="118"/>
      <c r="M6" s="118"/>
      <c r="N6" s="118"/>
      <c r="O6" s="118"/>
      <c r="P6" s="118"/>
      <c r="Q6" s="118"/>
      <c r="R6" s="118"/>
      <c r="S6" s="118"/>
    </row>
    <row r="7" spans="11:19" ht="12.75">
      <c r="K7" s="118"/>
      <c r="L7" s="118"/>
      <c r="M7" s="118"/>
      <c r="N7" s="118"/>
      <c r="O7" s="118"/>
      <c r="P7" s="118"/>
      <c r="Q7" s="118"/>
      <c r="R7" s="118"/>
      <c r="S7" s="118"/>
    </row>
    <row r="8" spans="11:19" ht="12.75">
      <c r="K8" s="118"/>
      <c r="L8" s="118"/>
      <c r="M8" s="118"/>
      <c r="N8" s="118"/>
      <c r="O8" s="118"/>
      <c r="P8" s="118"/>
      <c r="Q8" s="118"/>
      <c r="R8" s="118"/>
      <c r="S8" s="118"/>
    </row>
    <row r="9" spans="11:19" ht="12.75">
      <c r="K9" s="118"/>
      <c r="L9" s="118"/>
      <c r="M9" s="118"/>
      <c r="N9" s="118"/>
      <c r="O9" s="118"/>
      <c r="P9" s="118"/>
      <c r="Q9" s="118"/>
      <c r="R9" s="118"/>
      <c r="S9" s="118"/>
    </row>
    <row r="10" spans="1:19" ht="20.25">
      <c r="A10" s="225" t="s">
        <v>955</v>
      </c>
      <c r="B10" s="225"/>
      <c r="C10" s="225"/>
      <c r="D10" s="225"/>
      <c r="E10" s="225"/>
      <c r="F10" s="225"/>
      <c r="G10" s="225"/>
      <c r="H10" s="225"/>
      <c r="I10" s="225"/>
      <c r="J10" s="225"/>
      <c r="K10" s="118"/>
      <c r="L10" s="119"/>
      <c r="M10" s="119"/>
      <c r="N10" s="119"/>
      <c r="O10" s="119"/>
      <c r="P10" s="119"/>
      <c r="Q10" s="119"/>
      <c r="R10" s="119"/>
      <c r="S10" s="119"/>
    </row>
    <row r="11" spans="11:19" ht="12.75">
      <c r="K11" s="118"/>
      <c r="L11" s="119"/>
      <c r="M11" s="119"/>
      <c r="N11" s="119"/>
      <c r="O11" s="119"/>
      <c r="P11" s="119"/>
      <c r="Q11" s="119"/>
      <c r="R11" s="119"/>
      <c r="S11" s="119"/>
    </row>
    <row r="12" spans="11:19" ht="12.75">
      <c r="K12" s="118"/>
      <c r="L12" s="119"/>
      <c r="M12" s="119"/>
      <c r="N12" s="119"/>
      <c r="O12" s="119"/>
      <c r="P12" s="119"/>
      <c r="Q12" s="119"/>
      <c r="R12" s="119"/>
      <c r="S12" s="119"/>
    </row>
    <row r="13" spans="2:19" ht="12.75">
      <c r="B13" s="61"/>
      <c r="C13" s="62"/>
      <c r="D13" s="62"/>
      <c r="E13" s="62"/>
      <c r="F13" s="62"/>
      <c r="G13" s="62"/>
      <c r="H13" s="62"/>
      <c r="I13" s="62"/>
      <c r="J13" s="63"/>
      <c r="K13" s="118"/>
      <c r="L13" s="119"/>
      <c r="M13" s="119"/>
      <c r="N13" s="119"/>
      <c r="O13" s="119"/>
      <c r="P13" s="119"/>
      <c r="Q13" s="119"/>
      <c r="R13" s="119"/>
      <c r="S13" s="119"/>
    </row>
    <row r="14" spans="2:19" ht="15.75">
      <c r="B14" s="65"/>
      <c r="C14" s="81" t="s">
        <v>506</v>
      </c>
      <c r="D14" s="4"/>
      <c r="E14" s="87" t="str">
        <f>IF(NOM="","A préciser",NOM)</f>
        <v>A préciser</v>
      </c>
      <c r="F14" s="4"/>
      <c r="G14" s="4"/>
      <c r="H14" s="4"/>
      <c r="I14" s="4"/>
      <c r="J14" s="64"/>
      <c r="K14" s="118"/>
      <c r="L14" s="119"/>
      <c r="M14" s="119"/>
      <c r="N14" s="119"/>
      <c r="O14" s="119"/>
      <c r="P14" s="119"/>
      <c r="Q14" s="119"/>
      <c r="R14" s="119"/>
      <c r="S14" s="119"/>
    </row>
    <row r="15" spans="2:19" ht="12.75">
      <c r="B15" s="65"/>
      <c r="C15" s="4"/>
      <c r="D15" s="4"/>
      <c r="E15" s="4"/>
      <c r="F15" s="4"/>
      <c r="G15" s="4"/>
      <c r="H15" s="4"/>
      <c r="I15" s="4"/>
      <c r="J15" s="64"/>
      <c r="K15" s="118"/>
      <c r="L15" s="119"/>
      <c r="M15" s="119"/>
      <c r="N15" s="119"/>
      <c r="O15" s="119"/>
      <c r="P15" s="119"/>
      <c r="Q15" s="119"/>
      <c r="R15" s="119"/>
      <c r="S15" s="119"/>
    </row>
    <row r="16" spans="2:19" ht="15.75">
      <c r="B16" s="65"/>
      <c r="C16" s="81" t="s">
        <v>113</v>
      </c>
      <c r="D16" s="4"/>
      <c r="E16" s="86" t="str">
        <f>IF(DATE="","A préciser",DATE)</f>
        <v>A préciser</v>
      </c>
      <c r="F16" s="4"/>
      <c r="G16" s="4"/>
      <c r="H16" s="4"/>
      <c r="I16" s="4"/>
      <c r="J16" s="64"/>
      <c r="K16" s="118"/>
      <c r="L16" s="119"/>
      <c r="M16" s="119"/>
      <c r="N16" s="119"/>
      <c r="O16" s="119"/>
      <c r="P16" s="119"/>
      <c r="Q16" s="119"/>
      <c r="R16" s="119"/>
      <c r="S16" s="119"/>
    </row>
    <row r="17" spans="2:19" ht="12.75">
      <c r="B17" s="69"/>
      <c r="C17" s="25"/>
      <c r="D17" s="25"/>
      <c r="E17" s="25"/>
      <c r="F17" s="25"/>
      <c r="G17" s="25"/>
      <c r="H17" s="25"/>
      <c r="I17" s="25"/>
      <c r="J17" s="70"/>
      <c r="K17" s="118"/>
      <c r="L17" s="119"/>
      <c r="M17" s="119"/>
      <c r="N17" s="119"/>
      <c r="O17" s="119"/>
      <c r="P17" s="119"/>
      <c r="Q17" s="119"/>
      <c r="R17" s="119"/>
      <c r="S17" s="119"/>
    </row>
    <row r="18" spans="11:19" ht="12.75">
      <c r="K18" s="118"/>
      <c r="L18" s="119"/>
      <c r="M18" s="119"/>
      <c r="N18" s="119"/>
      <c r="O18" s="119"/>
      <c r="P18" s="119"/>
      <c r="Q18" s="119"/>
      <c r="R18" s="119"/>
      <c r="S18" s="119"/>
    </row>
    <row r="19" spans="11:19" ht="12.75">
      <c r="K19" s="118"/>
      <c r="L19" s="119"/>
      <c r="M19" s="119"/>
      <c r="N19" s="119"/>
      <c r="O19" s="119"/>
      <c r="P19" s="119"/>
      <c r="Q19" s="119"/>
      <c r="R19" s="119"/>
      <c r="S19" s="119"/>
    </row>
    <row r="20" spans="11:19" ht="12.75">
      <c r="K20" s="118"/>
      <c r="L20" s="119"/>
      <c r="M20" s="119"/>
      <c r="N20" s="119"/>
      <c r="O20" s="119"/>
      <c r="P20" s="119"/>
      <c r="Q20" s="119"/>
      <c r="R20" s="119"/>
      <c r="S20" s="119"/>
    </row>
    <row r="21" spans="2:19" ht="15.75">
      <c r="B21" s="79" t="s">
        <v>956</v>
      </c>
      <c r="C21" s="80" t="s">
        <v>1121</v>
      </c>
      <c r="K21" s="118"/>
      <c r="L21" s="119"/>
      <c r="M21" s="119"/>
      <c r="N21" s="119"/>
      <c r="O21" s="119"/>
      <c r="P21" s="119"/>
      <c r="Q21" s="119"/>
      <c r="R21" s="119"/>
      <c r="S21" s="119"/>
    </row>
    <row r="22" spans="11:19" ht="12.75">
      <c r="K22" s="118"/>
      <c r="L22" s="119"/>
      <c r="M22" s="119"/>
      <c r="N22" s="119"/>
      <c r="O22" s="119"/>
      <c r="P22" s="119"/>
      <c r="Q22" s="119"/>
      <c r="R22" s="119"/>
      <c r="S22" s="119"/>
    </row>
    <row r="23" spans="3:19" ht="45">
      <c r="C23" s="235" t="s">
        <v>966</v>
      </c>
      <c r="D23" s="236"/>
      <c r="E23" s="123" t="s">
        <v>1111</v>
      </c>
      <c r="F23" s="124" t="s">
        <v>1112</v>
      </c>
      <c r="G23" s="82" t="s">
        <v>959</v>
      </c>
      <c r="K23" s="118"/>
      <c r="L23" s="119"/>
      <c r="M23" s="119"/>
      <c r="N23" s="119"/>
      <c r="O23" s="119"/>
      <c r="P23" s="119"/>
      <c r="Q23" s="119"/>
      <c r="R23" s="119"/>
      <c r="S23" s="119"/>
    </row>
    <row r="24" spans="3:19" ht="15.75" customHeight="1">
      <c r="C24" s="233" t="s">
        <v>1036</v>
      </c>
      <c r="D24" s="234"/>
      <c r="E24" s="90">
        <f>E55</f>
        <v>0</v>
      </c>
      <c r="F24" s="91">
        <f>F55</f>
        <v>24</v>
      </c>
      <c r="G24" s="92">
        <f>G55</f>
        <v>0</v>
      </c>
      <c r="K24" s="118"/>
      <c r="L24" s="121">
        <f>E24/F24</f>
        <v>0</v>
      </c>
      <c r="M24" s="137"/>
      <c r="N24" s="137"/>
      <c r="O24" s="119"/>
      <c r="P24" s="119"/>
      <c r="Q24" s="119"/>
      <c r="R24" s="119"/>
      <c r="S24" s="119"/>
    </row>
    <row r="25" spans="3:19" ht="15.75" customHeight="1">
      <c r="C25" s="237" t="s">
        <v>1037</v>
      </c>
      <c r="D25" s="238"/>
      <c r="E25" s="90">
        <f>E73</f>
        <v>0</v>
      </c>
      <c r="F25" s="143">
        <f>F73</f>
        <v>78</v>
      </c>
      <c r="G25" s="92">
        <f>G73</f>
        <v>0</v>
      </c>
      <c r="K25" s="118"/>
      <c r="L25" s="121">
        <f aca="true" t="shared" si="0" ref="L25:L30">E25/F25</f>
        <v>0</v>
      </c>
      <c r="M25" s="137"/>
      <c r="N25" s="137"/>
      <c r="O25" s="119"/>
      <c r="P25" s="119"/>
      <c r="Q25" s="119"/>
      <c r="R25" s="119"/>
      <c r="S25" s="119"/>
    </row>
    <row r="26" spans="3:19" ht="15.75" customHeight="1">
      <c r="C26" s="237" t="s">
        <v>1038</v>
      </c>
      <c r="D26" s="238"/>
      <c r="E26" s="90">
        <f>E91</f>
        <v>0</v>
      </c>
      <c r="F26" s="91">
        <f>F91</f>
        <v>14</v>
      </c>
      <c r="G26" s="92">
        <f>G91</f>
        <v>0</v>
      </c>
      <c r="K26" s="118"/>
      <c r="L26" s="121">
        <f t="shared" si="0"/>
        <v>0</v>
      </c>
      <c r="M26" s="137"/>
      <c r="N26" s="137"/>
      <c r="O26" s="119"/>
      <c r="P26" s="119"/>
      <c r="Q26" s="119"/>
      <c r="R26" s="119"/>
      <c r="S26" s="119"/>
    </row>
    <row r="27" spans="3:19" ht="15.75" customHeight="1">
      <c r="C27" s="237" t="s">
        <v>1198</v>
      </c>
      <c r="D27" s="238"/>
      <c r="E27" s="90">
        <f>E107</f>
        <v>0</v>
      </c>
      <c r="F27" s="91">
        <f>F107</f>
        <v>33</v>
      </c>
      <c r="G27" s="92">
        <f>G107</f>
        <v>0</v>
      </c>
      <c r="K27" s="118"/>
      <c r="L27" s="121">
        <f t="shared" si="0"/>
        <v>0</v>
      </c>
      <c r="M27" s="137"/>
      <c r="N27" s="137"/>
      <c r="O27" s="119"/>
      <c r="P27" s="119"/>
      <c r="Q27" s="119"/>
      <c r="R27" s="119"/>
      <c r="S27" s="119"/>
    </row>
    <row r="28" spans="3:19" ht="15.75" customHeight="1">
      <c r="C28" s="237" t="s">
        <v>1197</v>
      </c>
      <c r="D28" s="238"/>
      <c r="E28" s="90">
        <f>E118</f>
        <v>0</v>
      </c>
      <c r="F28" s="91">
        <f>F118</f>
        <v>16</v>
      </c>
      <c r="G28" s="92">
        <f>G118</f>
        <v>0</v>
      </c>
      <c r="K28" s="118"/>
      <c r="L28" s="121">
        <f t="shared" si="0"/>
        <v>0</v>
      </c>
      <c r="M28" s="137"/>
      <c r="N28" s="137"/>
      <c r="O28" s="119"/>
      <c r="P28" s="119"/>
      <c r="Q28" s="119"/>
      <c r="R28" s="119"/>
      <c r="S28" s="119"/>
    </row>
    <row r="29" spans="3:19" ht="15.75" customHeight="1">
      <c r="C29" s="237" t="s">
        <v>1039</v>
      </c>
      <c r="D29" s="238"/>
      <c r="E29" s="90">
        <f>E134</f>
        <v>0</v>
      </c>
      <c r="F29" s="91">
        <f>F134</f>
        <v>28</v>
      </c>
      <c r="G29" s="92">
        <f>G134</f>
        <v>0</v>
      </c>
      <c r="K29" s="118"/>
      <c r="L29" s="121">
        <f t="shared" si="0"/>
        <v>0</v>
      </c>
      <c r="M29" s="137"/>
      <c r="N29" s="137"/>
      <c r="O29" s="119"/>
      <c r="P29" s="119"/>
      <c r="Q29" s="119"/>
      <c r="R29" s="119"/>
      <c r="S29" s="119"/>
    </row>
    <row r="30" spans="3:19" ht="15.75" customHeight="1">
      <c r="C30" s="237" t="s">
        <v>1195</v>
      </c>
      <c r="D30" s="238"/>
      <c r="E30" s="90">
        <f>E147</f>
        <v>0</v>
      </c>
      <c r="F30" s="91">
        <f>F147</f>
        <v>17</v>
      </c>
      <c r="G30" s="92">
        <f>G147</f>
        <v>0</v>
      </c>
      <c r="K30" s="118"/>
      <c r="L30" s="121">
        <f t="shared" si="0"/>
        <v>0</v>
      </c>
      <c r="M30" s="137"/>
      <c r="N30" s="137"/>
      <c r="O30" s="119"/>
      <c r="P30" s="119"/>
      <c r="Q30" s="119"/>
      <c r="R30" s="119"/>
      <c r="S30" s="119"/>
    </row>
    <row r="31" spans="5:19" ht="12.75" hidden="1">
      <c r="E31" s="117">
        <f>SUM(E24:E30)</f>
        <v>0</v>
      </c>
      <c r="F31" s="117">
        <f>SUM(F24:F30)</f>
        <v>210</v>
      </c>
      <c r="K31" s="118"/>
      <c r="L31" s="137"/>
      <c r="M31" s="137"/>
      <c r="N31" s="137"/>
      <c r="O31" s="119"/>
      <c r="P31" s="119"/>
      <c r="Q31" s="119"/>
      <c r="R31" s="119"/>
      <c r="S31" s="119"/>
    </row>
    <row r="32" spans="11:19" ht="12.75">
      <c r="K32" s="118"/>
      <c r="L32" s="121"/>
      <c r="M32" s="137"/>
      <c r="N32" s="137"/>
      <c r="O32" s="119"/>
      <c r="P32" s="119"/>
      <c r="Q32" s="119"/>
      <c r="R32" s="119"/>
      <c r="S32" s="119"/>
    </row>
    <row r="33" spans="11:19" ht="12.75">
      <c r="K33" s="118"/>
      <c r="L33" s="137"/>
      <c r="M33" s="137"/>
      <c r="N33" s="137"/>
      <c r="O33" s="119"/>
      <c r="P33" s="119"/>
      <c r="Q33" s="119"/>
      <c r="R33" s="119"/>
      <c r="S33" s="119"/>
    </row>
    <row r="34" spans="4:19" ht="15.75">
      <c r="D34" s="192" t="str">
        <f>"Vous obtenez un total de "&amp;E31&amp;" points sur "&amp;F31&amp;" soit:"</f>
        <v>Vous obtenez un total de 0 points sur 210 soit:</v>
      </c>
      <c r="E34" s="192"/>
      <c r="F34" s="192"/>
      <c r="G34" s="192"/>
      <c r="K34" s="118"/>
      <c r="L34" s="137"/>
      <c r="M34" s="137"/>
      <c r="N34" s="137"/>
      <c r="O34" s="119"/>
      <c r="P34" s="119"/>
      <c r="Q34" s="119"/>
      <c r="R34" s="119"/>
      <c r="S34" s="119"/>
    </row>
    <row r="35" spans="11:19" ht="12.75">
      <c r="K35" s="118"/>
      <c r="L35" s="137"/>
      <c r="M35" s="137"/>
      <c r="N35" s="137"/>
      <c r="O35" s="119"/>
      <c r="P35" s="119"/>
      <c r="Q35" s="119"/>
      <c r="R35" s="119"/>
      <c r="S35" s="119"/>
    </row>
    <row r="36" spans="4:19" ht="18">
      <c r="D36" s="131"/>
      <c r="E36" s="232">
        <f>E31/F31</f>
        <v>0</v>
      </c>
      <c r="F36" s="232"/>
      <c r="G36" s="106"/>
      <c r="K36" s="118"/>
      <c r="L36" s="137"/>
      <c r="M36" s="137"/>
      <c r="N36" s="137" t="s">
        <v>1030</v>
      </c>
      <c r="O36" s="119"/>
      <c r="P36" s="119"/>
      <c r="Q36" s="119"/>
      <c r="R36" s="119"/>
      <c r="S36" s="119"/>
    </row>
    <row r="37" spans="4:19" ht="15.75">
      <c r="D37" s="192" t="s">
        <v>110</v>
      </c>
      <c r="E37" s="192"/>
      <c r="F37" s="192"/>
      <c r="G37" s="192"/>
      <c r="K37" s="118"/>
      <c r="L37" s="137"/>
      <c r="M37" s="137"/>
      <c r="N37" s="137"/>
      <c r="O37" s="119"/>
      <c r="P37" s="119"/>
      <c r="Q37" s="119"/>
      <c r="R37" s="119"/>
      <c r="S37" s="119"/>
    </row>
    <row r="38" spans="11:19" ht="12.75" customHeight="1">
      <c r="K38" s="118"/>
      <c r="L38" s="137"/>
      <c r="M38" s="137"/>
      <c r="N38" s="137" t="s">
        <v>1031</v>
      </c>
      <c r="O38" s="119"/>
      <c r="P38" s="119"/>
      <c r="Q38" s="119"/>
      <c r="R38" s="119"/>
      <c r="S38" s="119"/>
    </row>
    <row r="39" spans="11:19" ht="12.75" customHeight="1">
      <c r="K39" s="118"/>
      <c r="L39" s="137"/>
      <c r="M39" s="137"/>
      <c r="N39" s="137"/>
      <c r="O39" s="119"/>
      <c r="P39" s="119"/>
      <c r="Q39" s="119"/>
      <c r="R39" s="119"/>
      <c r="S39" s="119"/>
    </row>
    <row r="40" spans="11:19" ht="12.75">
      <c r="K40" s="118"/>
      <c r="L40" s="137"/>
      <c r="M40" s="137"/>
      <c r="N40" s="137" t="s">
        <v>124</v>
      </c>
      <c r="O40" s="119"/>
      <c r="P40" s="119"/>
      <c r="Q40" s="119"/>
      <c r="R40" s="119"/>
      <c r="S40" s="119"/>
    </row>
    <row r="41" spans="4:19" ht="16.5" customHeight="1">
      <c r="D41" s="229"/>
      <c r="E41" s="230"/>
      <c r="F41" s="230"/>
      <c r="G41" s="231"/>
      <c r="K41" s="118"/>
      <c r="L41" s="137"/>
      <c r="M41" s="137"/>
      <c r="N41" s="137"/>
      <c r="O41" s="119"/>
      <c r="P41" s="119"/>
      <c r="Q41" s="119"/>
      <c r="R41" s="119"/>
      <c r="S41" s="119"/>
    </row>
    <row r="42" spans="4:19" ht="63" customHeight="1">
      <c r="D42" s="208" t="str">
        <f>IF(E36&gt;=75%,GLOBAL4,IF(E36&gt;49%,GLOBAL3,IF(E36&gt;24%,GLOBAL2,GLOBAL1)))</f>
        <v>La politique concernant la prévention des Infections Associées aux Soins est soit très en retard soit absente. Il est important que votre établissement définisse de façon prioritaire un programme et des mesures appropriées pour prévenir les infections.</v>
      </c>
      <c r="E42" s="209"/>
      <c r="F42" s="209"/>
      <c r="G42" s="210"/>
      <c r="K42" s="118"/>
      <c r="L42" s="137"/>
      <c r="M42" s="137"/>
      <c r="N42" s="137" t="s">
        <v>1032</v>
      </c>
      <c r="O42" s="119"/>
      <c r="P42" s="119"/>
      <c r="Q42" s="119"/>
      <c r="R42" s="119"/>
      <c r="S42" s="119"/>
    </row>
    <row r="43" spans="4:19" ht="15" customHeight="1">
      <c r="D43" s="69"/>
      <c r="E43" s="25"/>
      <c r="F43" s="25"/>
      <c r="G43" s="70"/>
      <c r="K43" s="118"/>
      <c r="L43" s="119"/>
      <c r="M43" s="119"/>
      <c r="N43" s="119"/>
      <c r="O43" s="119"/>
      <c r="P43" s="119"/>
      <c r="Q43" s="119"/>
      <c r="R43" s="119"/>
      <c r="S43" s="119"/>
    </row>
    <row r="44" spans="4:19" ht="12.75">
      <c r="D44" s="4"/>
      <c r="E44" s="4"/>
      <c r="F44" s="4"/>
      <c r="G44" s="4"/>
      <c r="K44" s="118"/>
      <c r="L44" s="119"/>
      <c r="M44" s="119"/>
      <c r="N44" s="119"/>
      <c r="O44" s="119"/>
      <c r="P44" s="119"/>
      <c r="Q44" s="119"/>
      <c r="R44" s="119"/>
      <c r="S44" s="119"/>
    </row>
    <row r="45" spans="11:19" ht="12.75">
      <c r="K45" s="130"/>
      <c r="L45" s="135"/>
      <c r="M45" s="135"/>
      <c r="N45" s="135"/>
      <c r="O45" s="135"/>
      <c r="P45" s="135"/>
      <c r="Q45" s="135"/>
      <c r="R45" s="135"/>
      <c r="S45" s="135"/>
    </row>
    <row r="46" spans="11:19" ht="12.75">
      <c r="K46" s="130"/>
      <c r="L46" s="135"/>
      <c r="M46" s="135"/>
      <c r="N46" s="135"/>
      <c r="O46" s="135"/>
      <c r="P46" s="135"/>
      <c r="Q46" s="135"/>
      <c r="R46" s="135"/>
      <c r="S46" s="130"/>
    </row>
    <row r="47" spans="11:19" ht="12.75">
      <c r="K47" s="120"/>
      <c r="L47" s="120"/>
      <c r="M47" s="120"/>
      <c r="N47" s="120"/>
      <c r="O47" s="120"/>
      <c r="P47" s="120"/>
      <c r="Q47" s="120"/>
      <c r="R47" s="120"/>
      <c r="S47" s="120"/>
    </row>
    <row r="48" spans="2:19" ht="15.75">
      <c r="B48" s="79" t="s">
        <v>956</v>
      </c>
      <c r="C48" s="80" t="s">
        <v>1110</v>
      </c>
      <c r="K48" s="118"/>
      <c r="L48" s="118"/>
      <c r="M48" s="118"/>
      <c r="N48" s="118"/>
      <c r="O48" s="118"/>
      <c r="P48" s="118"/>
      <c r="Q48" s="118"/>
      <c r="R48" s="118"/>
      <c r="S48" s="118"/>
    </row>
    <row r="49" spans="11:19" ht="12.75">
      <c r="K49" s="118"/>
      <c r="L49" s="119" t="s">
        <v>158</v>
      </c>
      <c r="M49" s="118"/>
      <c r="N49" s="118"/>
      <c r="O49" s="118"/>
      <c r="P49" s="118"/>
      <c r="Q49" s="118"/>
      <c r="R49" s="118"/>
      <c r="S49" s="118"/>
    </row>
    <row r="50" spans="4:19" ht="34.5" customHeight="1">
      <c r="D50" s="84" t="s">
        <v>957</v>
      </c>
      <c r="E50" s="123" t="s">
        <v>1111</v>
      </c>
      <c r="F50" s="124" t="s">
        <v>1112</v>
      </c>
      <c r="G50" s="82" t="s">
        <v>959</v>
      </c>
      <c r="K50" s="118"/>
      <c r="L50" s="118"/>
      <c r="M50" s="118"/>
      <c r="N50" s="118"/>
      <c r="O50" s="137" t="s">
        <v>1033</v>
      </c>
      <c r="P50" s="119"/>
      <c r="Q50" s="119"/>
      <c r="R50" s="119"/>
      <c r="S50" s="118"/>
    </row>
    <row r="51" spans="4:19" ht="15.75" customHeight="1">
      <c r="D51" s="83" t="s">
        <v>1040</v>
      </c>
      <c r="E51" s="90">
        <f>Score1!L2</f>
        <v>0</v>
      </c>
      <c r="F51" s="91">
        <f>Score1!M2</f>
        <v>9</v>
      </c>
      <c r="G51" s="92">
        <f>Score1!AI2</f>
        <v>0</v>
      </c>
      <c r="K51" s="118"/>
      <c r="L51" s="118"/>
      <c r="M51" s="118"/>
      <c r="N51" s="118"/>
      <c r="O51" s="137" t="s">
        <v>979</v>
      </c>
      <c r="P51" s="119"/>
      <c r="Q51" s="119"/>
      <c r="R51" s="119"/>
      <c r="S51" s="118"/>
    </row>
    <row r="52" spans="4:19" ht="47.25" customHeight="1">
      <c r="D52" s="147" t="s">
        <v>1041</v>
      </c>
      <c r="E52" s="98">
        <f>Score1!T2</f>
        <v>0</v>
      </c>
      <c r="F52" s="99">
        <f>Score1!U2</f>
        <v>6</v>
      </c>
      <c r="G52" s="100">
        <f>Score1!AJ2</f>
        <v>0</v>
      </c>
      <c r="K52" s="118"/>
      <c r="L52" s="118"/>
      <c r="M52" s="118"/>
      <c r="N52" s="118"/>
      <c r="O52" s="137" t="s">
        <v>1034</v>
      </c>
      <c r="P52" s="119"/>
      <c r="Q52" s="119"/>
      <c r="R52" s="119"/>
      <c r="S52" s="118"/>
    </row>
    <row r="53" spans="4:19" ht="28.5" customHeight="1">
      <c r="D53" s="147" t="s">
        <v>1042</v>
      </c>
      <c r="E53" s="98">
        <f>Score1!X2</f>
        <v>0</v>
      </c>
      <c r="F53" s="99">
        <f>Score1!Y2</f>
        <v>2</v>
      </c>
      <c r="G53" s="100">
        <f>Score1!AK2</f>
        <v>0</v>
      </c>
      <c r="K53" s="118"/>
      <c r="L53" s="118"/>
      <c r="M53" s="118"/>
      <c r="N53" s="118"/>
      <c r="O53" s="137"/>
      <c r="P53" s="119"/>
      <c r="Q53" s="119"/>
      <c r="R53" s="119"/>
      <c r="S53" s="118"/>
    </row>
    <row r="54" spans="4:19" ht="15.75" customHeight="1">
      <c r="D54" s="83" t="s">
        <v>1043</v>
      </c>
      <c r="E54" s="90">
        <f>Score1!AG2</f>
        <v>0</v>
      </c>
      <c r="F54" s="91">
        <f>Score1!AH2</f>
        <v>7</v>
      </c>
      <c r="G54" s="92">
        <f>Score1!AL2</f>
        <v>0</v>
      </c>
      <c r="K54" s="118"/>
      <c r="L54" s="118"/>
      <c r="M54" s="118"/>
      <c r="N54" s="118"/>
      <c r="O54" s="137" t="s">
        <v>1035</v>
      </c>
      <c r="P54" s="119"/>
      <c r="Q54" s="119"/>
      <c r="R54" s="119"/>
      <c r="S54" s="118"/>
    </row>
    <row r="55" spans="4:19" ht="15.75" customHeight="1">
      <c r="D55" s="85" t="s">
        <v>958</v>
      </c>
      <c r="E55" s="93">
        <f>SUM(E51:E54)</f>
        <v>0</v>
      </c>
      <c r="F55" s="94">
        <f>SUM(F51:F54)</f>
        <v>24</v>
      </c>
      <c r="G55" s="97">
        <f>Score1!AO2</f>
        <v>0</v>
      </c>
      <c r="K55" s="118"/>
      <c r="L55" s="118"/>
      <c r="M55" s="118"/>
      <c r="N55" s="118"/>
      <c r="O55" s="119"/>
      <c r="P55" s="119"/>
      <c r="Q55" s="119"/>
      <c r="R55" s="119"/>
      <c r="S55" s="118"/>
    </row>
    <row r="56" spans="11:19" ht="15.75" customHeight="1">
      <c r="K56" s="118"/>
      <c r="L56" s="118"/>
      <c r="M56" s="118"/>
      <c r="N56" s="118"/>
      <c r="O56" s="119"/>
      <c r="P56" s="119"/>
      <c r="Q56" s="119"/>
      <c r="R56" s="119"/>
      <c r="S56" s="118"/>
    </row>
    <row r="57" spans="11:19" ht="12.75">
      <c r="K57" s="118"/>
      <c r="L57" s="118"/>
      <c r="M57" s="118"/>
      <c r="N57" s="118"/>
      <c r="O57" s="119"/>
      <c r="P57" s="119"/>
      <c r="Q57" s="119"/>
      <c r="R57" s="119"/>
      <c r="S57" s="118"/>
    </row>
    <row r="58" spans="4:19" ht="12.75">
      <c r="D58" s="61"/>
      <c r="E58" s="125" t="str">
        <f>"Vous avez obtenu un résultat de "&amp;FIXED(G55,1)&amp;"%"</f>
        <v>Vous avez obtenu un résultat de 0,0%</v>
      </c>
      <c r="F58" s="62"/>
      <c r="G58" s="63"/>
      <c r="K58" s="118"/>
      <c r="L58" s="118"/>
      <c r="M58" s="118"/>
      <c r="N58" s="118"/>
      <c r="O58" s="119"/>
      <c r="P58" s="119"/>
      <c r="Q58" s="119"/>
      <c r="R58" s="119"/>
      <c r="S58" s="118"/>
    </row>
    <row r="59" spans="4:19" ht="64.5" customHeight="1">
      <c r="D59" s="226" t="str">
        <f>IF(G55&gt;=75,RES4,IF(G55&gt;49,RES3,IF(G55&gt;24,RES2,RES1)))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59" s="227"/>
      <c r="F59" s="227"/>
      <c r="G59" s="228"/>
      <c r="K59" s="118"/>
      <c r="L59" s="118"/>
      <c r="M59" s="118"/>
      <c r="N59" s="118"/>
      <c r="O59" s="118"/>
      <c r="P59" s="118"/>
      <c r="Q59" s="118"/>
      <c r="R59" s="118"/>
      <c r="S59" s="118"/>
    </row>
    <row r="60" spans="4:19" ht="12.75" customHeight="1">
      <c r="D60" s="129"/>
      <c r="E60" s="129"/>
      <c r="F60" s="129"/>
      <c r="G60" s="129"/>
      <c r="K60" s="118"/>
      <c r="L60" s="118"/>
      <c r="M60" s="118"/>
      <c r="N60" s="118"/>
      <c r="O60" s="118"/>
      <c r="P60" s="118"/>
      <c r="Q60" s="118"/>
      <c r="R60" s="118"/>
      <c r="S60" s="118"/>
    </row>
    <row r="61" spans="4:19" ht="15" customHeight="1">
      <c r="D61" s="129"/>
      <c r="E61" s="129"/>
      <c r="F61" s="129"/>
      <c r="G61" s="129"/>
      <c r="K61" s="118"/>
      <c r="L61" s="118"/>
      <c r="M61" s="118"/>
      <c r="N61" s="118"/>
      <c r="O61" s="118"/>
      <c r="P61" s="118"/>
      <c r="Q61" s="118"/>
      <c r="R61" s="118"/>
      <c r="S61" s="118"/>
    </row>
    <row r="62" spans="4:19" ht="15" customHeight="1">
      <c r="D62" s="129"/>
      <c r="E62" s="129"/>
      <c r="F62" s="129"/>
      <c r="G62" s="129"/>
      <c r="K62" s="118"/>
      <c r="L62" s="118"/>
      <c r="M62" s="118"/>
      <c r="N62" s="118"/>
      <c r="O62" s="118"/>
      <c r="P62" s="118"/>
      <c r="Q62" s="118"/>
      <c r="R62" s="118"/>
      <c r="S62" s="118"/>
    </row>
    <row r="63" spans="11:19" ht="15" customHeight="1">
      <c r="K63" s="118"/>
      <c r="L63" s="118"/>
      <c r="M63" s="118"/>
      <c r="N63" s="118"/>
      <c r="O63" s="118"/>
      <c r="P63" s="118"/>
      <c r="Q63" s="118"/>
      <c r="R63" s="118"/>
      <c r="S63" s="118"/>
    </row>
    <row r="64" spans="11:19" ht="12.75">
      <c r="K64" s="130"/>
      <c r="L64" s="130"/>
      <c r="M64" s="130"/>
      <c r="N64" s="130"/>
      <c r="O64" s="130"/>
      <c r="P64" s="130"/>
      <c r="Q64" s="130"/>
      <c r="R64" s="130"/>
      <c r="S64" s="130"/>
    </row>
    <row r="65" spans="2:19" ht="15.75">
      <c r="B65" s="79" t="s">
        <v>956</v>
      </c>
      <c r="C65" s="80" t="s">
        <v>962</v>
      </c>
      <c r="K65" s="130"/>
      <c r="L65" s="130"/>
      <c r="M65" s="130"/>
      <c r="N65" s="130"/>
      <c r="O65" s="130"/>
      <c r="P65" s="130"/>
      <c r="Q65" s="130"/>
      <c r="R65" s="130"/>
      <c r="S65" s="130"/>
    </row>
    <row r="66" spans="11:19" ht="12.75">
      <c r="K66" s="130"/>
      <c r="L66" s="135"/>
      <c r="M66" s="130"/>
      <c r="N66" s="130"/>
      <c r="O66" s="130"/>
      <c r="P66" s="130"/>
      <c r="Q66" s="130"/>
      <c r="R66" s="130"/>
      <c r="S66" s="130"/>
    </row>
    <row r="67" spans="4:19" ht="45">
      <c r="D67" s="84" t="s">
        <v>957</v>
      </c>
      <c r="E67" s="123" t="s">
        <v>1111</v>
      </c>
      <c r="F67" s="124" t="s">
        <v>1112</v>
      </c>
      <c r="G67" s="82" t="s">
        <v>959</v>
      </c>
      <c r="K67" s="118"/>
      <c r="L67" s="118"/>
      <c r="M67" s="118"/>
      <c r="N67" s="118"/>
      <c r="O67" s="118"/>
      <c r="P67" s="118"/>
      <c r="Q67" s="118"/>
      <c r="R67" s="118"/>
      <c r="S67" s="118"/>
    </row>
    <row r="68" spans="4:19" ht="14.25">
      <c r="D68" s="83" t="s">
        <v>1044</v>
      </c>
      <c r="E68" s="90">
        <f>Score2!O2</f>
        <v>0</v>
      </c>
      <c r="F68" s="91">
        <f>Score2!Q2</f>
        <v>12</v>
      </c>
      <c r="G68" s="92">
        <f>Score2!DH2</f>
        <v>0</v>
      </c>
      <c r="K68" s="118"/>
      <c r="L68" s="118"/>
      <c r="M68" s="118"/>
      <c r="N68" s="118"/>
      <c r="O68" s="118"/>
      <c r="P68" s="118"/>
      <c r="Q68" s="118"/>
      <c r="R68" s="118"/>
      <c r="S68" s="118"/>
    </row>
    <row r="69" spans="4:19" ht="15.75" customHeight="1">
      <c r="D69" s="83" t="s">
        <v>1045</v>
      </c>
      <c r="E69" s="90">
        <f>Score2!AJ2</f>
        <v>0</v>
      </c>
      <c r="F69" s="91">
        <f>Score2!AP2</f>
        <v>16</v>
      </c>
      <c r="G69" s="92">
        <f>Score2!DI2</f>
        <v>0</v>
      </c>
      <c r="K69" s="118"/>
      <c r="L69" s="118"/>
      <c r="M69" s="118"/>
      <c r="N69" s="118"/>
      <c r="O69" s="118"/>
      <c r="P69" s="118"/>
      <c r="Q69" s="118"/>
      <c r="R69" s="118"/>
      <c r="S69" s="118"/>
    </row>
    <row r="70" spans="4:19" ht="15.75" customHeight="1">
      <c r="D70" s="83" t="s">
        <v>1046</v>
      </c>
      <c r="E70" s="90">
        <f>Score2!BA2</f>
        <v>0</v>
      </c>
      <c r="F70" s="91">
        <f>Score2!BB2</f>
        <v>10</v>
      </c>
      <c r="G70" s="92">
        <f>Score2!DJ2</f>
        <v>0</v>
      </c>
      <c r="K70" s="118"/>
      <c r="L70" s="118"/>
      <c r="M70" s="118"/>
      <c r="N70" s="118"/>
      <c r="O70" s="118"/>
      <c r="P70" s="118"/>
      <c r="Q70" s="118"/>
      <c r="R70" s="118"/>
      <c r="S70" s="118"/>
    </row>
    <row r="71" spans="4:19" ht="15.75" customHeight="1">
      <c r="D71" s="83" t="s">
        <v>1047</v>
      </c>
      <c r="E71" s="90">
        <f>Score2!BK2</f>
        <v>0</v>
      </c>
      <c r="F71" s="91">
        <f>Score2!BL2</f>
        <v>7</v>
      </c>
      <c r="G71" s="92">
        <f>Score2!DK2</f>
        <v>0</v>
      </c>
      <c r="K71" s="118"/>
      <c r="L71" s="118"/>
      <c r="M71" s="118"/>
      <c r="N71" s="118"/>
      <c r="O71" s="118"/>
      <c r="P71" s="118"/>
      <c r="Q71" s="118"/>
      <c r="R71" s="118"/>
      <c r="S71" s="118"/>
    </row>
    <row r="72" spans="4:19" ht="15.75" customHeight="1">
      <c r="D72" s="144" t="s">
        <v>1048</v>
      </c>
      <c r="E72" s="145">
        <f>Score2!CT2</f>
        <v>0</v>
      </c>
      <c r="F72" s="146">
        <f>Score2!DG2</f>
        <v>33</v>
      </c>
      <c r="G72" s="92">
        <f>Score2!DL2</f>
        <v>0</v>
      </c>
      <c r="K72" s="118"/>
      <c r="L72" s="118"/>
      <c r="M72" s="118"/>
      <c r="N72" s="118"/>
      <c r="O72" s="118"/>
      <c r="P72" s="118"/>
      <c r="Q72" s="118"/>
      <c r="R72" s="118"/>
      <c r="S72" s="118"/>
    </row>
    <row r="73" spans="4:19" ht="15.75" customHeight="1">
      <c r="D73" s="85" t="s">
        <v>958</v>
      </c>
      <c r="E73" s="93">
        <f>SUM(E68:E72)</f>
        <v>0</v>
      </c>
      <c r="F73" s="94">
        <f>SUM(F68:F72)</f>
        <v>78</v>
      </c>
      <c r="G73" s="97">
        <f>Score2!DO2</f>
        <v>0</v>
      </c>
      <c r="K73" s="118"/>
      <c r="L73" s="118"/>
      <c r="M73" s="118"/>
      <c r="N73" s="118"/>
      <c r="O73" s="118"/>
      <c r="P73" s="118"/>
      <c r="Q73" s="118"/>
      <c r="R73" s="118"/>
      <c r="S73" s="118"/>
    </row>
    <row r="74" spans="4:19" ht="15.75" customHeight="1">
      <c r="D74" s="126"/>
      <c r="E74" s="127"/>
      <c r="F74" s="127"/>
      <c r="G74" s="128"/>
      <c r="K74" s="118"/>
      <c r="L74" s="118"/>
      <c r="M74" s="118"/>
      <c r="N74" s="118"/>
      <c r="O74" s="118"/>
      <c r="P74" s="118"/>
      <c r="Q74" s="118"/>
      <c r="R74" s="118"/>
      <c r="S74" s="118"/>
    </row>
    <row r="75" spans="11:19" ht="15.75" customHeight="1">
      <c r="K75" s="118"/>
      <c r="L75" s="118"/>
      <c r="M75" s="118"/>
      <c r="N75" s="118"/>
      <c r="O75" s="118"/>
      <c r="P75" s="118"/>
      <c r="Q75" s="118"/>
      <c r="R75" s="118"/>
      <c r="S75" s="118"/>
    </row>
    <row r="76" spans="4:19" ht="12.75">
      <c r="D76" s="61"/>
      <c r="E76" s="125" t="str">
        <f>"Vous avez obtenu un résultat de "&amp;FIXED(G73,1)&amp;"%"</f>
        <v>Vous avez obtenu un résultat de 0,0%</v>
      </c>
      <c r="F76" s="62"/>
      <c r="G76" s="63"/>
      <c r="K76" s="118"/>
      <c r="L76" s="118"/>
      <c r="M76" s="118"/>
      <c r="N76" s="118"/>
      <c r="O76" s="118"/>
      <c r="P76" s="118"/>
      <c r="Q76" s="118"/>
      <c r="R76" s="118"/>
      <c r="S76" s="118"/>
    </row>
    <row r="77" spans="4:19" ht="64.5" customHeight="1">
      <c r="D77" s="226" t="str">
        <f>IF(G73&gt;=75,RES4,IF(G73&gt;49,RES3,IF(G73&gt;24,RES2,RES1)))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77" s="227"/>
      <c r="F77" s="227"/>
      <c r="G77" s="228"/>
      <c r="K77" s="118"/>
      <c r="L77" s="118"/>
      <c r="M77" s="118"/>
      <c r="N77" s="118"/>
      <c r="O77" s="118"/>
      <c r="P77" s="118"/>
      <c r="Q77" s="118"/>
      <c r="R77" s="118"/>
      <c r="S77" s="118"/>
    </row>
    <row r="78" spans="11:19" ht="12.75" customHeight="1">
      <c r="K78" s="118"/>
      <c r="L78" s="118"/>
      <c r="M78" s="118"/>
      <c r="N78" s="118"/>
      <c r="O78" s="118"/>
      <c r="P78" s="118"/>
      <c r="Q78" s="118"/>
      <c r="R78" s="118"/>
      <c r="S78" s="118"/>
    </row>
    <row r="79" spans="11:19" ht="12.75">
      <c r="K79" s="130"/>
      <c r="L79" s="130"/>
      <c r="M79" s="130"/>
      <c r="N79" s="130"/>
      <c r="O79" s="130"/>
      <c r="P79" s="130"/>
      <c r="Q79" s="130"/>
      <c r="R79" s="130"/>
      <c r="S79" s="130"/>
    </row>
    <row r="80" spans="4:19" ht="12.75">
      <c r="D80" s="156" t="s">
        <v>217</v>
      </c>
      <c r="K80" s="118"/>
      <c r="L80" s="118"/>
      <c r="M80" s="118"/>
      <c r="N80" s="118"/>
      <c r="O80" s="118"/>
      <c r="P80" s="118"/>
      <c r="Q80" s="118"/>
      <c r="R80" s="118"/>
      <c r="S80" s="118"/>
    </row>
    <row r="81" spans="4:19" ht="12.75">
      <c r="D81" s="38" t="s">
        <v>214</v>
      </c>
      <c r="K81" s="118"/>
      <c r="L81" s="118"/>
      <c r="M81" s="118"/>
      <c r="N81" s="118"/>
      <c r="O81" s="118"/>
      <c r="P81" s="118"/>
      <c r="Q81" s="118"/>
      <c r="R81" s="118"/>
      <c r="S81" s="118"/>
    </row>
    <row r="82" spans="4:19" ht="12.75">
      <c r="D82" s="38" t="s">
        <v>215</v>
      </c>
      <c r="K82" s="118"/>
      <c r="L82" s="118"/>
      <c r="M82" s="118"/>
      <c r="N82" s="118"/>
      <c r="O82" s="118"/>
      <c r="P82" s="118"/>
      <c r="Q82" s="118"/>
      <c r="R82" s="118"/>
      <c r="S82" s="118"/>
    </row>
    <row r="83" spans="4:19" ht="12.75">
      <c r="D83" s="38" t="s">
        <v>216</v>
      </c>
      <c r="K83" s="118"/>
      <c r="L83" s="118"/>
      <c r="M83" s="118"/>
      <c r="N83" s="118"/>
      <c r="O83" s="118"/>
      <c r="P83" s="118"/>
      <c r="Q83" s="118"/>
      <c r="R83" s="118"/>
      <c r="S83" s="118"/>
    </row>
    <row r="84" spans="11:19" ht="12.75">
      <c r="K84" s="118"/>
      <c r="L84" s="118"/>
      <c r="M84" s="118"/>
      <c r="N84" s="118"/>
      <c r="O84" s="118"/>
      <c r="P84" s="118"/>
      <c r="Q84" s="118"/>
      <c r="R84" s="118"/>
      <c r="S84" s="118"/>
    </row>
    <row r="85" spans="11:19" ht="12.75">
      <c r="K85" s="118"/>
      <c r="L85" s="118"/>
      <c r="M85" s="118"/>
      <c r="N85" s="118"/>
      <c r="O85" s="118"/>
      <c r="P85" s="118"/>
      <c r="Q85" s="118"/>
      <c r="R85" s="118"/>
      <c r="S85" s="118"/>
    </row>
    <row r="86" spans="11:19" ht="12.75">
      <c r="K86" s="118"/>
      <c r="L86" s="118"/>
      <c r="M86" s="118"/>
      <c r="N86" s="118"/>
      <c r="O86" s="118"/>
      <c r="P86" s="118"/>
      <c r="Q86" s="118"/>
      <c r="R86" s="118"/>
      <c r="S86" s="118"/>
    </row>
    <row r="87" spans="11:19" ht="12.75">
      <c r="K87" s="120"/>
      <c r="L87" s="120"/>
      <c r="M87" s="120"/>
      <c r="N87" s="120"/>
      <c r="O87" s="120"/>
      <c r="P87" s="120"/>
      <c r="Q87" s="120"/>
      <c r="R87" s="120"/>
      <c r="S87" s="120"/>
    </row>
    <row r="88" spans="2:19" ht="15.75">
      <c r="B88" s="79" t="s">
        <v>956</v>
      </c>
      <c r="C88" s="80" t="s">
        <v>252</v>
      </c>
      <c r="K88" s="118"/>
      <c r="L88" s="119" t="s">
        <v>159</v>
      </c>
      <c r="M88" s="118"/>
      <c r="N88" s="118"/>
      <c r="O88" s="118"/>
      <c r="P88" s="118"/>
      <c r="Q88" s="118"/>
      <c r="R88" s="118"/>
      <c r="S88" s="118"/>
    </row>
    <row r="89" spans="11:19" ht="12.75">
      <c r="K89" s="118"/>
      <c r="L89" s="118"/>
      <c r="M89" s="118"/>
      <c r="N89" s="118"/>
      <c r="O89" s="118"/>
      <c r="P89" s="118"/>
      <c r="Q89" s="118"/>
      <c r="R89" s="118"/>
      <c r="S89" s="118"/>
    </row>
    <row r="90" spans="4:19" ht="45">
      <c r="D90" s="88"/>
      <c r="E90" s="123" t="s">
        <v>1111</v>
      </c>
      <c r="F90" s="124" t="s">
        <v>1112</v>
      </c>
      <c r="G90" s="82" t="s">
        <v>959</v>
      </c>
      <c r="K90" s="118"/>
      <c r="L90" s="118"/>
      <c r="M90" s="118"/>
      <c r="N90" s="118"/>
      <c r="O90" s="118"/>
      <c r="P90" s="118"/>
      <c r="Q90" s="118"/>
      <c r="R90" s="118"/>
      <c r="S90" s="118"/>
    </row>
    <row r="91" spans="4:19" ht="15.75" customHeight="1">
      <c r="D91" s="85" t="s">
        <v>958</v>
      </c>
      <c r="E91" s="96">
        <f>Score3!AC2</f>
        <v>0</v>
      </c>
      <c r="F91" s="96">
        <f>Score3!AD2</f>
        <v>14</v>
      </c>
      <c r="G91" s="97">
        <f>Score3!AE2</f>
        <v>0</v>
      </c>
      <c r="K91" s="118"/>
      <c r="L91" s="118"/>
      <c r="M91" s="118"/>
      <c r="N91" s="118"/>
      <c r="O91" s="118"/>
      <c r="P91" s="118"/>
      <c r="Q91" s="118"/>
      <c r="R91" s="118"/>
      <c r="S91" s="118"/>
    </row>
    <row r="92" spans="11:19" ht="12.75">
      <c r="K92" s="118"/>
      <c r="L92" s="118"/>
      <c r="M92" s="118"/>
      <c r="N92" s="118"/>
      <c r="O92" s="118"/>
      <c r="P92" s="118"/>
      <c r="Q92" s="118"/>
      <c r="R92" s="118"/>
      <c r="S92" s="118"/>
    </row>
    <row r="93" spans="11:19" ht="12.75">
      <c r="K93" s="118"/>
      <c r="L93" s="118"/>
      <c r="M93" s="118"/>
      <c r="N93" s="118"/>
      <c r="O93" s="118"/>
      <c r="P93" s="118"/>
      <c r="Q93" s="118"/>
      <c r="R93" s="118"/>
      <c r="S93" s="118"/>
    </row>
    <row r="94" spans="4:19" ht="12.75" customHeight="1">
      <c r="D94" s="61"/>
      <c r="E94" s="125" t="str">
        <f>"Vous avez obtenu un résultat de "&amp;FIXED(G91,1)&amp;"%"</f>
        <v>Vous avez obtenu un résultat de 0,0%</v>
      </c>
      <c r="F94" s="62"/>
      <c r="G94" s="63"/>
      <c r="K94" s="118"/>
      <c r="L94" s="118"/>
      <c r="M94" s="118"/>
      <c r="N94" s="118"/>
      <c r="O94" s="118"/>
      <c r="P94" s="118"/>
      <c r="Q94" s="118"/>
      <c r="R94" s="118"/>
      <c r="S94" s="118"/>
    </row>
    <row r="95" spans="4:19" ht="64.5" customHeight="1">
      <c r="D95" s="226" t="str">
        <f>IF(G91&gt;=75,RES4,IF(G91&gt;49,RES3,IF(G91&gt;24,RES2,RES1)))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95" s="227"/>
      <c r="F95" s="227"/>
      <c r="G95" s="228"/>
      <c r="K95" s="118"/>
      <c r="L95" s="118"/>
      <c r="M95" s="118"/>
      <c r="N95" s="118"/>
      <c r="O95" s="118"/>
      <c r="P95" s="118"/>
      <c r="Q95" s="118"/>
      <c r="R95" s="118"/>
      <c r="S95" s="118"/>
    </row>
    <row r="96" spans="4:19" ht="15" customHeight="1">
      <c r="D96" s="129"/>
      <c r="E96" s="129"/>
      <c r="F96" s="129"/>
      <c r="G96" s="129"/>
      <c r="K96" s="118"/>
      <c r="L96" s="118"/>
      <c r="M96" s="118"/>
      <c r="N96" s="118"/>
      <c r="O96" s="118"/>
      <c r="P96" s="118"/>
      <c r="Q96" s="118"/>
      <c r="R96" s="118"/>
      <c r="S96" s="118"/>
    </row>
    <row r="97" spans="4:19" ht="15" customHeight="1">
      <c r="D97" s="129"/>
      <c r="E97" s="129"/>
      <c r="F97" s="129"/>
      <c r="G97" s="129"/>
      <c r="K97" s="118"/>
      <c r="L97" s="118"/>
      <c r="M97" s="118"/>
      <c r="N97" s="118"/>
      <c r="O97" s="118"/>
      <c r="P97" s="118"/>
      <c r="Q97" s="118"/>
      <c r="R97" s="118"/>
      <c r="S97" s="118"/>
    </row>
    <row r="98" spans="11:19" ht="12.75">
      <c r="K98" s="130"/>
      <c r="L98" s="130"/>
      <c r="M98" s="130"/>
      <c r="N98" s="130"/>
      <c r="O98" s="130"/>
      <c r="P98" s="130"/>
      <c r="Q98" s="130"/>
      <c r="R98" s="130"/>
      <c r="S98" s="130"/>
    </row>
    <row r="99" spans="2:19" ht="15.75">
      <c r="B99" s="79" t="s">
        <v>956</v>
      </c>
      <c r="C99" s="80" t="s">
        <v>965</v>
      </c>
      <c r="K99" s="118"/>
      <c r="L99" s="119"/>
      <c r="M99" s="118"/>
      <c r="N99" s="118"/>
      <c r="O99" s="118"/>
      <c r="P99" s="118"/>
      <c r="Q99" s="118"/>
      <c r="R99" s="118"/>
      <c r="S99" s="118"/>
    </row>
    <row r="100" spans="11:19" ht="12.75">
      <c r="K100" s="118"/>
      <c r="L100" s="118"/>
      <c r="M100" s="118"/>
      <c r="N100" s="118"/>
      <c r="O100" s="118"/>
      <c r="P100" s="118"/>
      <c r="Q100" s="118"/>
      <c r="R100" s="118"/>
      <c r="S100" s="118"/>
    </row>
    <row r="101" spans="4:19" ht="45">
      <c r="D101" s="84" t="s">
        <v>957</v>
      </c>
      <c r="E101" s="123" t="s">
        <v>1111</v>
      </c>
      <c r="F101" s="124" t="s">
        <v>1112</v>
      </c>
      <c r="G101" s="82" t="s">
        <v>959</v>
      </c>
      <c r="K101" s="118"/>
      <c r="L101" s="118"/>
      <c r="M101" s="118"/>
      <c r="N101" s="118"/>
      <c r="O101" s="118"/>
      <c r="P101" s="118"/>
      <c r="Q101" s="118"/>
      <c r="R101" s="118"/>
      <c r="S101" s="118"/>
    </row>
    <row r="102" spans="4:19" ht="30" customHeight="1">
      <c r="D102" s="89" t="s">
        <v>1049</v>
      </c>
      <c r="E102" s="98">
        <f>Score4!N2</f>
        <v>0</v>
      </c>
      <c r="F102" s="99">
        <f>Score4!S2</f>
        <v>11</v>
      </c>
      <c r="G102" s="100">
        <f>Score4!AX2</f>
        <v>0</v>
      </c>
      <c r="K102" s="118"/>
      <c r="L102" s="118"/>
      <c r="M102" s="118"/>
      <c r="N102" s="118"/>
      <c r="O102" s="118"/>
      <c r="P102" s="118"/>
      <c r="Q102" s="118"/>
      <c r="R102" s="118"/>
      <c r="S102" s="118"/>
    </row>
    <row r="103" spans="4:19" ht="15.75" customHeight="1">
      <c r="D103" s="83" t="s">
        <v>1050</v>
      </c>
      <c r="E103" s="90">
        <f>Score4!AB2</f>
        <v>0</v>
      </c>
      <c r="F103" s="91">
        <f>Score4!AC2</f>
        <v>8</v>
      </c>
      <c r="G103" s="92">
        <f>Score4!AY2</f>
        <v>0</v>
      </c>
      <c r="K103" s="118"/>
      <c r="L103" s="118"/>
      <c r="M103" s="118"/>
      <c r="N103" s="118"/>
      <c r="O103" s="118"/>
      <c r="P103" s="118"/>
      <c r="Q103" s="118"/>
      <c r="R103" s="118"/>
      <c r="S103" s="118"/>
    </row>
    <row r="104" spans="4:19" ht="28.5">
      <c r="D104" s="89" t="s">
        <v>1051</v>
      </c>
      <c r="E104" s="98">
        <f>Score4!AL2</f>
        <v>0</v>
      </c>
      <c r="F104" s="99">
        <f>Score4!AM2</f>
        <v>8</v>
      </c>
      <c r="G104" s="100">
        <f>Score4!AZ2</f>
        <v>0</v>
      </c>
      <c r="K104" s="118"/>
      <c r="L104" s="118"/>
      <c r="M104" s="118"/>
      <c r="N104" s="118"/>
      <c r="O104" s="118"/>
      <c r="P104" s="118"/>
      <c r="Q104" s="118"/>
      <c r="R104" s="118"/>
      <c r="S104" s="118"/>
    </row>
    <row r="105" spans="4:19" ht="28.5">
      <c r="D105" s="89" t="s">
        <v>1052</v>
      </c>
      <c r="E105" s="98">
        <f>Score4!AQ2</f>
        <v>0</v>
      </c>
      <c r="F105" s="99">
        <f>Score4!AR2</f>
        <v>3</v>
      </c>
      <c r="G105" s="100">
        <f>Score4!BA2</f>
        <v>0</v>
      </c>
      <c r="K105" s="118"/>
      <c r="L105" s="118"/>
      <c r="M105" s="118"/>
      <c r="N105" s="118"/>
      <c r="O105" s="118"/>
      <c r="P105" s="118"/>
      <c r="Q105" s="118"/>
      <c r="R105" s="118"/>
      <c r="S105" s="118"/>
    </row>
    <row r="106" spans="4:19" ht="28.5">
      <c r="D106" s="89" t="s">
        <v>1053</v>
      </c>
      <c r="E106" s="98">
        <f>Score4!AV2</f>
        <v>0</v>
      </c>
      <c r="F106" s="99">
        <f>Score4!AW2</f>
        <v>3</v>
      </c>
      <c r="G106" s="100">
        <f>Score4!BB2</f>
        <v>0</v>
      </c>
      <c r="K106" s="118"/>
      <c r="L106" s="118"/>
      <c r="M106" s="118"/>
      <c r="N106" s="118"/>
      <c r="O106" s="118"/>
      <c r="P106" s="118"/>
      <c r="Q106" s="118"/>
      <c r="R106" s="118"/>
      <c r="S106" s="118"/>
    </row>
    <row r="107" spans="4:19" ht="15.75" customHeight="1">
      <c r="D107" s="85" t="s">
        <v>958</v>
      </c>
      <c r="E107" s="93">
        <f>SUM(E102:E106)</f>
        <v>0</v>
      </c>
      <c r="F107" s="94">
        <f>SUM(F102:F106)</f>
        <v>33</v>
      </c>
      <c r="G107" s="97">
        <f>Score4!BE2</f>
        <v>0</v>
      </c>
      <c r="K107" s="118"/>
      <c r="L107" s="118"/>
      <c r="M107" s="118"/>
      <c r="N107" s="118"/>
      <c r="O107" s="118"/>
      <c r="P107" s="118"/>
      <c r="Q107" s="118"/>
      <c r="R107" s="118"/>
      <c r="S107" s="118"/>
    </row>
    <row r="108" spans="11:19" ht="12.75">
      <c r="K108" s="118"/>
      <c r="L108" s="118"/>
      <c r="M108" s="118"/>
      <c r="N108" s="118"/>
      <c r="O108" s="118"/>
      <c r="P108" s="118"/>
      <c r="Q108" s="118"/>
      <c r="R108" s="118"/>
      <c r="S108" s="118"/>
    </row>
    <row r="109" spans="11:19" ht="12.75">
      <c r="K109" s="118"/>
      <c r="L109" s="118"/>
      <c r="M109" s="118"/>
      <c r="N109" s="118"/>
      <c r="O109" s="118"/>
      <c r="P109" s="118"/>
      <c r="Q109" s="118"/>
      <c r="R109" s="118"/>
      <c r="S109" s="118"/>
    </row>
    <row r="110" spans="4:19" ht="12.75" customHeight="1">
      <c r="D110" s="61"/>
      <c r="E110" s="125" t="str">
        <f>"Vous avez obtenu un résultat de "&amp;FIXED(G107,1)&amp;"%"</f>
        <v>Vous avez obtenu un résultat de 0,0%</v>
      </c>
      <c r="F110" s="62"/>
      <c r="G110" s="63"/>
      <c r="K110" s="118"/>
      <c r="L110" s="118"/>
      <c r="M110" s="118"/>
      <c r="N110" s="118"/>
      <c r="O110" s="118"/>
      <c r="P110" s="118"/>
      <c r="Q110" s="118"/>
      <c r="R110" s="118"/>
      <c r="S110" s="118"/>
    </row>
    <row r="111" spans="4:19" ht="64.5" customHeight="1">
      <c r="D111" s="226" t="str">
        <f>IF(G107&gt;=75,RES4,IF(G107&gt;49,RES3,IF(G107&gt;24,RES2,RES1)))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11" s="227"/>
      <c r="F111" s="227"/>
      <c r="G111" s="228"/>
      <c r="K111" s="118"/>
      <c r="L111" s="118"/>
      <c r="M111" s="118"/>
      <c r="N111" s="118"/>
      <c r="O111" s="118"/>
      <c r="P111" s="118"/>
      <c r="Q111" s="118"/>
      <c r="R111" s="118"/>
      <c r="S111" s="118"/>
    </row>
    <row r="112" spans="11:19" ht="12.75">
      <c r="K112" s="118"/>
      <c r="L112" s="118"/>
      <c r="M112" s="118"/>
      <c r="N112" s="118"/>
      <c r="O112" s="118"/>
      <c r="P112" s="118"/>
      <c r="Q112" s="118"/>
      <c r="R112" s="118"/>
      <c r="S112" s="118"/>
    </row>
    <row r="113" spans="11:19" ht="12.75">
      <c r="K113" s="118"/>
      <c r="L113" s="118"/>
      <c r="M113" s="118"/>
      <c r="N113" s="118"/>
      <c r="O113" s="118"/>
      <c r="P113" s="118"/>
      <c r="Q113" s="118"/>
      <c r="R113" s="118"/>
      <c r="S113" s="118"/>
    </row>
    <row r="114" spans="11:19" ht="12.75">
      <c r="K114" s="130"/>
      <c r="L114" s="130"/>
      <c r="M114" s="130"/>
      <c r="N114" s="130"/>
      <c r="O114" s="130"/>
      <c r="P114" s="130"/>
      <c r="Q114" s="130"/>
      <c r="R114" s="130"/>
      <c r="S114" s="130"/>
    </row>
    <row r="115" spans="2:19" ht="15.75">
      <c r="B115" s="79" t="s">
        <v>956</v>
      </c>
      <c r="C115" s="80" t="s">
        <v>101</v>
      </c>
      <c r="K115" s="118"/>
      <c r="L115" s="118"/>
      <c r="M115" s="118"/>
      <c r="N115" s="118"/>
      <c r="O115" s="118"/>
      <c r="P115" s="118"/>
      <c r="Q115" s="118"/>
      <c r="R115" s="118"/>
      <c r="S115" s="118"/>
    </row>
    <row r="116" spans="11:19" ht="12.75">
      <c r="K116" s="118"/>
      <c r="L116" s="118"/>
      <c r="M116" s="118"/>
      <c r="N116" s="118"/>
      <c r="O116" s="118"/>
      <c r="P116" s="118"/>
      <c r="Q116" s="118"/>
      <c r="R116" s="118"/>
      <c r="S116" s="118"/>
    </row>
    <row r="117" spans="4:19" ht="45">
      <c r="D117" s="88"/>
      <c r="E117" s="123" t="s">
        <v>1111</v>
      </c>
      <c r="F117" s="124" t="s">
        <v>1112</v>
      </c>
      <c r="G117" s="82" t="s">
        <v>959</v>
      </c>
      <c r="K117" s="118"/>
      <c r="L117" s="118"/>
      <c r="M117" s="118"/>
      <c r="N117" s="118"/>
      <c r="O117" s="118"/>
      <c r="P117" s="118"/>
      <c r="Q117" s="118"/>
      <c r="R117" s="118"/>
      <c r="S117" s="118"/>
    </row>
    <row r="118" spans="4:19" ht="15.75" customHeight="1">
      <c r="D118" s="85" t="s">
        <v>958</v>
      </c>
      <c r="E118" s="95">
        <f>Score5!L2</f>
        <v>0</v>
      </c>
      <c r="F118" s="96">
        <f>Score5!M2</f>
        <v>16</v>
      </c>
      <c r="G118" s="97">
        <f>Score5!N2</f>
        <v>0</v>
      </c>
      <c r="K118" s="118"/>
      <c r="L118" s="118"/>
      <c r="M118" s="118"/>
      <c r="N118" s="118"/>
      <c r="O118" s="118"/>
      <c r="P118" s="118"/>
      <c r="Q118" s="118"/>
      <c r="R118" s="118"/>
      <c r="S118" s="118"/>
    </row>
    <row r="119" spans="11:19" ht="12.75">
      <c r="K119" s="118"/>
      <c r="L119" s="118"/>
      <c r="M119" s="118"/>
      <c r="N119" s="118"/>
      <c r="O119" s="118"/>
      <c r="P119" s="118"/>
      <c r="Q119" s="118"/>
      <c r="R119" s="118"/>
      <c r="S119" s="118"/>
    </row>
    <row r="120" spans="11:19" ht="12.75">
      <c r="K120" s="118"/>
      <c r="L120" s="118"/>
      <c r="M120" s="118"/>
      <c r="N120" s="118"/>
      <c r="O120" s="118"/>
      <c r="P120" s="118"/>
      <c r="Q120" s="118"/>
      <c r="R120" s="118"/>
      <c r="S120" s="118"/>
    </row>
    <row r="121" spans="4:19" ht="12.75" customHeight="1">
      <c r="D121" s="61"/>
      <c r="E121" s="125" t="str">
        <f>"Vous avez obtenu un résultat de "&amp;FIXED(G118,1)&amp;"%"</f>
        <v>Vous avez obtenu un résultat de 0,0%</v>
      </c>
      <c r="F121" s="62"/>
      <c r="G121" s="63"/>
      <c r="K121" s="118"/>
      <c r="L121" s="118"/>
      <c r="M121" s="118"/>
      <c r="N121" s="118"/>
      <c r="O121" s="118"/>
      <c r="P121" s="118"/>
      <c r="Q121" s="118"/>
      <c r="R121" s="118"/>
      <c r="S121" s="118"/>
    </row>
    <row r="122" spans="4:19" ht="64.5" customHeight="1">
      <c r="D122" s="226" t="str">
        <f>IF(G118&gt;=75,RES4,IF(G118&gt;49,RES3,IF(G118&gt;24,RES2,RES1)))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22" s="227"/>
      <c r="F122" s="227"/>
      <c r="G122" s="228"/>
      <c r="K122" s="118"/>
      <c r="L122" s="118"/>
      <c r="M122" s="118"/>
      <c r="N122" s="118"/>
      <c r="O122" s="118"/>
      <c r="P122" s="118"/>
      <c r="Q122" s="118"/>
      <c r="R122" s="118"/>
      <c r="S122" s="118"/>
    </row>
    <row r="123" spans="11:19" ht="12.75">
      <c r="K123" s="118"/>
      <c r="L123" s="118"/>
      <c r="M123" s="118"/>
      <c r="N123" s="118"/>
      <c r="O123" s="118"/>
      <c r="P123" s="118"/>
      <c r="Q123" s="118"/>
      <c r="R123" s="118"/>
      <c r="S123" s="118"/>
    </row>
    <row r="124" spans="11:19" ht="12.75">
      <c r="K124" s="120"/>
      <c r="L124" s="120"/>
      <c r="M124" s="120"/>
      <c r="N124" s="120"/>
      <c r="O124" s="120"/>
      <c r="P124" s="120"/>
      <c r="Q124" s="120"/>
      <c r="R124" s="120"/>
      <c r="S124" s="120"/>
    </row>
    <row r="125" spans="11:19" ht="12.75">
      <c r="K125" s="130"/>
      <c r="L125" s="130"/>
      <c r="M125" s="130"/>
      <c r="N125" s="130"/>
      <c r="O125" s="130"/>
      <c r="P125" s="130"/>
      <c r="Q125" s="130"/>
      <c r="R125" s="130"/>
      <c r="S125" s="130"/>
    </row>
    <row r="126" spans="11:19" ht="12.75">
      <c r="K126" s="118"/>
      <c r="L126" s="119" t="s">
        <v>160</v>
      </c>
      <c r="M126" s="118"/>
      <c r="N126" s="118"/>
      <c r="O126" s="118"/>
      <c r="P126" s="118"/>
      <c r="Q126" s="118"/>
      <c r="R126" s="118"/>
      <c r="S126" s="118"/>
    </row>
    <row r="127" spans="2:19" ht="15.75">
      <c r="B127" s="79" t="s">
        <v>956</v>
      </c>
      <c r="C127" s="80" t="s">
        <v>122</v>
      </c>
      <c r="K127" s="118"/>
      <c r="L127" s="119"/>
      <c r="M127" s="118"/>
      <c r="N127" s="118"/>
      <c r="O127" s="118"/>
      <c r="P127" s="118"/>
      <c r="Q127" s="118"/>
      <c r="R127" s="118"/>
      <c r="S127" s="118"/>
    </row>
    <row r="128" spans="11:19" ht="12.75">
      <c r="K128" s="118"/>
      <c r="L128" s="118"/>
      <c r="M128" s="118"/>
      <c r="N128" s="118"/>
      <c r="O128" s="118"/>
      <c r="P128" s="118"/>
      <c r="Q128" s="118"/>
      <c r="R128" s="118"/>
      <c r="S128" s="118"/>
    </row>
    <row r="129" spans="4:19" ht="45">
      <c r="D129" s="84" t="s">
        <v>957</v>
      </c>
      <c r="E129" s="123" t="s">
        <v>1111</v>
      </c>
      <c r="F129" s="124" t="s">
        <v>1112</v>
      </c>
      <c r="G129" s="82" t="s">
        <v>959</v>
      </c>
      <c r="K129" s="118"/>
      <c r="L129" s="118"/>
      <c r="M129" s="118"/>
      <c r="N129" s="118"/>
      <c r="O129" s="118"/>
      <c r="P129" s="118"/>
      <c r="Q129" s="118"/>
      <c r="R129" s="118"/>
      <c r="S129" s="118"/>
    </row>
    <row r="130" spans="4:19" ht="15.75" customHeight="1">
      <c r="D130" s="83" t="s">
        <v>1054</v>
      </c>
      <c r="E130" s="90">
        <f>Score6!J2</f>
        <v>0</v>
      </c>
      <c r="F130" s="91">
        <f>Score6!K2</f>
        <v>7</v>
      </c>
      <c r="G130" s="92">
        <f>Score6!AM2</f>
        <v>0</v>
      </c>
      <c r="K130" s="118"/>
      <c r="L130" s="118"/>
      <c r="M130" s="118"/>
      <c r="N130" s="118"/>
      <c r="O130" s="118"/>
      <c r="P130" s="118"/>
      <c r="Q130" s="118"/>
      <c r="R130" s="118"/>
      <c r="S130" s="118"/>
    </row>
    <row r="131" spans="4:19" ht="28.5">
      <c r="D131" s="89" t="s">
        <v>1055</v>
      </c>
      <c r="E131" s="98">
        <f>Score6!V2</f>
        <v>0</v>
      </c>
      <c r="F131" s="99">
        <f>Score6!W2</f>
        <v>10</v>
      </c>
      <c r="G131" s="100">
        <f>Score6!AN2</f>
        <v>0</v>
      </c>
      <c r="K131" s="118"/>
      <c r="L131" s="118"/>
      <c r="M131" s="118"/>
      <c r="N131" s="118"/>
      <c r="O131" s="118"/>
      <c r="P131" s="118"/>
      <c r="Q131" s="118"/>
      <c r="R131" s="118"/>
      <c r="S131" s="118"/>
    </row>
    <row r="132" spans="4:19" ht="15.75" customHeight="1">
      <c r="D132" s="83" t="s">
        <v>1056</v>
      </c>
      <c r="E132" s="90">
        <f>Score6!AC2</f>
        <v>0</v>
      </c>
      <c r="F132" s="91">
        <f>Score6!AD2</f>
        <v>5</v>
      </c>
      <c r="G132" s="92">
        <f>Score6!AO2</f>
        <v>0</v>
      </c>
      <c r="K132" s="118"/>
      <c r="L132" s="118"/>
      <c r="M132" s="118"/>
      <c r="N132" s="118"/>
      <c r="O132" s="118"/>
      <c r="P132" s="118"/>
      <c r="Q132" s="118"/>
      <c r="R132" s="118"/>
      <c r="S132" s="118"/>
    </row>
    <row r="133" spans="4:19" ht="42.75">
      <c r="D133" s="89" t="s">
        <v>1057</v>
      </c>
      <c r="E133" s="98">
        <f>Score6!AK2</f>
        <v>0</v>
      </c>
      <c r="F133" s="99">
        <f>Score6!AL2</f>
        <v>6</v>
      </c>
      <c r="G133" s="100">
        <f>Score6!AP2</f>
        <v>0</v>
      </c>
      <c r="K133" s="118"/>
      <c r="L133" s="118"/>
      <c r="M133" s="118"/>
      <c r="N133" s="118"/>
      <c r="O133" s="118"/>
      <c r="P133" s="118"/>
      <c r="Q133" s="118"/>
      <c r="R133" s="118"/>
      <c r="S133" s="118"/>
    </row>
    <row r="134" spans="4:19" ht="15.75" customHeight="1">
      <c r="D134" s="85" t="s">
        <v>958</v>
      </c>
      <c r="E134" s="93">
        <f>SUM(E130:E133)</f>
        <v>0</v>
      </c>
      <c r="F134" s="94">
        <f>SUM(F130:F133)</f>
        <v>28</v>
      </c>
      <c r="G134" s="97">
        <f>Score6!AS2</f>
        <v>0</v>
      </c>
      <c r="K134" s="118"/>
      <c r="L134" s="118"/>
      <c r="M134" s="118"/>
      <c r="N134" s="118"/>
      <c r="O134" s="118"/>
      <c r="P134" s="118"/>
      <c r="Q134" s="118"/>
      <c r="R134" s="118"/>
      <c r="S134" s="118"/>
    </row>
    <row r="135" spans="11:19" ht="12.75">
      <c r="K135" s="118"/>
      <c r="L135" s="118"/>
      <c r="M135" s="118"/>
      <c r="N135" s="118"/>
      <c r="O135" s="118"/>
      <c r="P135" s="118"/>
      <c r="Q135" s="118"/>
      <c r="R135" s="118"/>
      <c r="S135" s="118"/>
    </row>
    <row r="136" spans="11:19" ht="12.75">
      <c r="K136" s="118"/>
      <c r="L136" s="118"/>
      <c r="M136" s="118"/>
      <c r="N136" s="118"/>
      <c r="O136" s="118"/>
      <c r="P136" s="118"/>
      <c r="Q136" s="118"/>
      <c r="R136" s="118"/>
      <c r="S136" s="118"/>
    </row>
    <row r="137" spans="4:19" ht="12.75" customHeight="1">
      <c r="D137" s="61"/>
      <c r="E137" s="125" t="str">
        <f>"Vous avez obtenu un résultat de "&amp;FIXED(G134,1)&amp;"%"</f>
        <v>Vous avez obtenu un résultat de 0,0%</v>
      </c>
      <c r="F137" s="62"/>
      <c r="G137" s="63"/>
      <c r="K137" s="118"/>
      <c r="L137" s="118"/>
      <c r="M137" s="118"/>
      <c r="N137" s="118"/>
      <c r="O137" s="118"/>
      <c r="P137" s="118"/>
      <c r="Q137" s="118"/>
      <c r="R137" s="118"/>
      <c r="S137" s="118"/>
    </row>
    <row r="138" spans="4:19" ht="64.5" customHeight="1">
      <c r="D138" s="226" t="str">
        <f>IF(G134&gt;=75,RES4,IF(G134&gt;49,RES3,IF(G134&gt;24,RES2,RES1)))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38" s="227"/>
      <c r="F138" s="227"/>
      <c r="G138" s="228"/>
      <c r="K138" s="118"/>
      <c r="L138" s="118"/>
      <c r="M138" s="118"/>
      <c r="N138" s="118"/>
      <c r="O138" s="118"/>
      <c r="P138" s="118"/>
      <c r="Q138" s="118"/>
      <c r="R138" s="118"/>
      <c r="S138" s="118"/>
    </row>
    <row r="139" spans="11:19" ht="12.75">
      <c r="K139" s="118"/>
      <c r="L139" s="118"/>
      <c r="M139" s="118"/>
      <c r="N139" s="118"/>
      <c r="O139" s="118"/>
      <c r="P139" s="118"/>
      <c r="Q139" s="118"/>
      <c r="R139" s="118"/>
      <c r="S139" s="118"/>
    </row>
    <row r="140" spans="11:19" ht="12.75">
      <c r="K140" s="118"/>
      <c r="L140" s="118"/>
      <c r="M140" s="118"/>
      <c r="N140" s="118"/>
      <c r="O140" s="118"/>
      <c r="P140" s="118"/>
      <c r="Q140" s="118"/>
      <c r="R140" s="118"/>
      <c r="S140" s="118"/>
    </row>
    <row r="141" spans="11:19" ht="12.75">
      <c r="K141" s="118"/>
      <c r="L141" s="118"/>
      <c r="M141" s="118"/>
      <c r="N141" s="118"/>
      <c r="O141" s="118"/>
      <c r="P141" s="118"/>
      <c r="Q141" s="118"/>
      <c r="R141" s="118"/>
      <c r="S141" s="118"/>
    </row>
    <row r="142" spans="11:19" ht="12.75">
      <c r="K142" s="118"/>
      <c r="L142" s="118"/>
      <c r="M142" s="118"/>
      <c r="N142" s="118"/>
      <c r="O142" s="118"/>
      <c r="P142" s="118"/>
      <c r="Q142" s="118"/>
      <c r="R142" s="118"/>
      <c r="S142" s="118"/>
    </row>
    <row r="143" spans="11:19" ht="12.75">
      <c r="K143" s="118"/>
      <c r="L143" s="118"/>
      <c r="M143" s="118"/>
      <c r="N143" s="118"/>
      <c r="O143" s="118"/>
      <c r="P143" s="118"/>
      <c r="Q143" s="118"/>
      <c r="R143" s="118"/>
      <c r="S143" s="118"/>
    </row>
    <row r="144" spans="2:19" ht="15.75">
      <c r="B144" s="79" t="s">
        <v>956</v>
      </c>
      <c r="C144" s="80" t="s">
        <v>123</v>
      </c>
      <c r="K144" s="118"/>
      <c r="L144" s="118"/>
      <c r="M144" s="118"/>
      <c r="N144" s="118"/>
      <c r="O144" s="118"/>
      <c r="P144" s="118"/>
      <c r="Q144" s="118"/>
      <c r="R144" s="118"/>
      <c r="S144" s="118"/>
    </row>
    <row r="145" spans="11:19" ht="12.75">
      <c r="K145" s="118"/>
      <c r="L145" s="118"/>
      <c r="M145" s="118"/>
      <c r="N145" s="118"/>
      <c r="O145" s="118"/>
      <c r="P145" s="118"/>
      <c r="Q145" s="118"/>
      <c r="R145" s="118"/>
      <c r="S145" s="118"/>
    </row>
    <row r="146" spans="4:19" ht="45">
      <c r="D146" s="88"/>
      <c r="E146" s="123" t="s">
        <v>1111</v>
      </c>
      <c r="F146" s="124" t="s">
        <v>1112</v>
      </c>
      <c r="G146" s="82" t="s">
        <v>959</v>
      </c>
      <c r="K146" s="118"/>
      <c r="L146" s="118"/>
      <c r="M146" s="118"/>
      <c r="N146" s="118"/>
      <c r="O146" s="118"/>
      <c r="P146" s="118"/>
      <c r="Q146" s="118"/>
      <c r="R146" s="118"/>
      <c r="S146" s="118"/>
    </row>
    <row r="147" spans="4:19" ht="15.75" customHeight="1">
      <c r="D147" s="85" t="s">
        <v>958</v>
      </c>
      <c r="E147" s="95">
        <f>Score7!Z2</f>
        <v>0</v>
      </c>
      <c r="F147" s="96">
        <f>Score7!AA2</f>
        <v>17</v>
      </c>
      <c r="G147" s="97">
        <f>Score7!AB2</f>
        <v>0</v>
      </c>
      <c r="K147" s="118"/>
      <c r="L147" s="118"/>
      <c r="M147" s="118"/>
      <c r="N147" s="118"/>
      <c r="O147" s="118"/>
      <c r="P147" s="118"/>
      <c r="Q147" s="118"/>
      <c r="R147" s="118"/>
      <c r="S147" s="118"/>
    </row>
    <row r="148" spans="11:19" ht="12.75">
      <c r="K148" s="118"/>
      <c r="L148" s="118"/>
      <c r="M148" s="118"/>
      <c r="N148" s="118"/>
      <c r="O148" s="118"/>
      <c r="P148" s="118"/>
      <c r="Q148" s="118"/>
      <c r="R148" s="118"/>
      <c r="S148" s="118"/>
    </row>
    <row r="149" spans="11:19" ht="12.75">
      <c r="K149" s="118"/>
      <c r="L149" s="118"/>
      <c r="M149" s="118"/>
      <c r="N149" s="118"/>
      <c r="O149" s="118"/>
      <c r="P149" s="118"/>
      <c r="Q149" s="118"/>
      <c r="R149" s="118"/>
      <c r="S149" s="118"/>
    </row>
    <row r="150" spans="4:19" ht="12.75" customHeight="1">
      <c r="D150" s="61"/>
      <c r="E150" s="125" t="str">
        <f>"Vous avez obtenu un résultat de "&amp;FIXED(G147,1)&amp;"%"</f>
        <v>Vous avez obtenu un résultat de 0,0%</v>
      </c>
      <c r="F150" s="62"/>
      <c r="G150" s="63"/>
      <c r="K150" s="118"/>
      <c r="L150" s="118"/>
      <c r="M150" s="118"/>
      <c r="N150" s="118"/>
      <c r="O150" s="118"/>
      <c r="P150" s="118"/>
      <c r="Q150" s="118"/>
      <c r="R150" s="118"/>
      <c r="S150" s="118"/>
    </row>
    <row r="151" spans="4:19" ht="64.5" customHeight="1">
      <c r="D151" s="226" t="str">
        <f>IF(G147&gt;=75,RES4,IF(G147&gt;49,RES3,IF(G147&gt;24,RES2,RES1)))</f>
        <v>Votre établissement a un retard important dans ce secteur. Vous devez initier un programme d'actions. Les thèmes apparaissant dans les tableaux seront repris un par un, en priorité ceux figurant dans les cases rouges, et déclinés en mesures correctrices afin d'améliorer la prévention auprès des résidents.</v>
      </c>
      <c r="E151" s="227"/>
      <c r="F151" s="227"/>
      <c r="G151" s="228"/>
      <c r="K151" s="130"/>
      <c r="L151" s="118"/>
      <c r="M151" s="130"/>
      <c r="N151" s="130"/>
      <c r="O151" s="130"/>
      <c r="P151" s="130"/>
      <c r="Q151" s="130"/>
      <c r="R151" s="130"/>
      <c r="S151" s="130"/>
    </row>
    <row r="152" spans="1:19" ht="12.75">
      <c r="A152" s="52"/>
      <c r="B152" s="52"/>
      <c r="C152" s="52"/>
      <c r="D152" s="52"/>
      <c r="E152" s="52"/>
      <c r="F152" s="52"/>
      <c r="G152" s="52"/>
      <c r="H152" s="52"/>
      <c r="I152" s="52"/>
      <c r="J152" s="52"/>
      <c r="K152" s="118"/>
      <c r="L152" s="118"/>
      <c r="M152" s="118"/>
      <c r="N152" s="118"/>
      <c r="O152" s="118"/>
      <c r="P152" s="118"/>
      <c r="Q152" s="118"/>
      <c r="R152" s="118"/>
      <c r="S152" s="118"/>
    </row>
    <row r="153" spans="1:19" ht="12.75">
      <c r="A153" s="52"/>
      <c r="B153" s="52"/>
      <c r="C153" s="52"/>
      <c r="D153" s="52"/>
      <c r="E153" s="52"/>
      <c r="F153" s="52"/>
      <c r="G153" s="52"/>
      <c r="H153" s="52"/>
      <c r="I153" s="52"/>
      <c r="J153" s="52"/>
      <c r="K153" s="130"/>
      <c r="L153" s="130"/>
      <c r="M153" s="130"/>
      <c r="N153" s="130"/>
      <c r="O153" s="130"/>
      <c r="P153" s="130"/>
      <c r="Q153" s="130"/>
      <c r="R153" s="130"/>
      <c r="S153" s="130"/>
    </row>
    <row r="154" spans="1:19" ht="12.75">
      <c r="A154" s="52"/>
      <c r="B154" s="52"/>
      <c r="C154" s="52"/>
      <c r="D154" s="52"/>
      <c r="E154" s="52"/>
      <c r="F154" s="52"/>
      <c r="G154" s="52"/>
      <c r="H154" s="52"/>
      <c r="I154" s="52"/>
      <c r="J154" s="52"/>
      <c r="K154" s="130"/>
      <c r="L154" s="130"/>
      <c r="M154" s="130"/>
      <c r="N154" s="130"/>
      <c r="O154" s="130"/>
      <c r="P154" s="130"/>
      <c r="Q154" s="130"/>
      <c r="R154" s="130"/>
      <c r="S154" s="130"/>
    </row>
    <row r="155" spans="1:19" ht="15.75">
      <c r="A155" s="239" t="s">
        <v>1058</v>
      </c>
      <c r="B155" s="239"/>
      <c r="C155" s="239"/>
      <c r="D155" s="239"/>
      <c r="E155" s="239"/>
      <c r="F155" s="239"/>
      <c r="G155" s="239"/>
      <c r="H155" s="239"/>
      <c r="I155" s="239"/>
      <c r="J155" s="239"/>
      <c r="K155" s="118"/>
      <c r="L155" s="118"/>
      <c r="M155" s="118"/>
      <c r="N155" s="118"/>
      <c r="O155" s="118"/>
      <c r="P155" s="118"/>
      <c r="Q155" s="118"/>
      <c r="R155" s="118"/>
      <c r="S155" s="118"/>
    </row>
    <row r="156" spans="1:19" ht="13.5" thickBot="1">
      <c r="A156" s="52"/>
      <c r="B156" s="52"/>
      <c r="C156" s="52"/>
      <c r="D156" s="52"/>
      <c r="E156" s="52"/>
      <c r="F156" s="52"/>
      <c r="G156" s="52"/>
      <c r="H156" s="52"/>
      <c r="I156" s="52"/>
      <c r="J156" s="52"/>
      <c r="K156" s="118"/>
      <c r="L156" s="119"/>
      <c r="M156" s="118"/>
      <c r="N156" s="118"/>
      <c r="O156" s="118"/>
      <c r="P156" s="118"/>
      <c r="Q156" s="118"/>
      <c r="R156" s="118"/>
      <c r="S156" s="118"/>
    </row>
    <row r="157" spans="1:19" ht="13.5" thickTop="1">
      <c r="A157" s="216"/>
      <c r="B157" s="217"/>
      <c r="C157" s="217"/>
      <c r="D157" s="217"/>
      <c r="E157" s="217"/>
      <c r="F157" s="217"/>
      <c r="G157" s="217"/>
      <c r="H157" s="217"/>
      <c r="I157" s="217"/>
      <c r="J157" s="218"/>
      <c r="K157" s="118"/>
      <c r="L157" s="118"/>
      <c r="M157" s="118"/>
      <c r="N157" s="118"/>
      <c r="O157" s="118"/>
      <c r="P157" s="118"/>
      <c r="Q157" s="118"/>
      <c r="R157" s="118"/>
      <c r="S157" s="118"/>
    </row>
    <row r="158" spans="1:19" ht="12.75">
      <c r="A158" s="219"/>
      <c r="B158" s="200"/>
      <c r="C158" s="200"/>
      <c r="D158" s="200"/>
      <c r="E158" s="200"/>
      <c r="F158" s="200"/>
      <c r="G158" s="200"/>
      <c r="H158" s="200"/>
      <c r="I158" s="200"/>
      <c r="J158" s="220"/>
      <c r="K158" s="132" t="s">
        <v>720</v>
      </c>
      <c r="L158" s="118"/>
      <c r="M158" s="118"/>
      <c r="N158" s="118"/>
      <c r="O158" s="118"/>
      <c r="P158" s="118"/>
      <c r="Q158" s="118"/>
      <c r="R158" s="118"/>
      <c r="S158" s="118"/>
    </row>
    <row r="159" spans="1:19" ht="15.75" customHeight="1">
      <c r="A159" s="219"/>
      <c r="B159" s="200"/>
      <c r="C159" s="200"/>
      <c r="D159" s="200"/>
      <c r="E159" s="200"/>
      <c r="F159" s="200"/>
      <c r="G159" s="200"/>
      <c r="H159" s="200"/>
      <c r="I159" s="200"/>
      <c r="J159" s="220"/>
      <c r="K159" s="132" t="s">
        <v>405</v>
      </c>
      <c r="L159" s="121"/>
      <c r="M159" s="118"/>
      <c r="N159" s="118"/>
      <c r="O159" s="118"/>
      <c r="P159" s="118"/>
      <c r="Q159" s="118"/>
      <c r="R159" s="118"/>
      <c r="S159" s="118"/>
    </row>
    <row r="160" spans="1:19" ht="15.75" customHeight="1">
      <c r="A160" s="219"/>
      <c r="B160" s="200"/>
      <c r="C160" s="200"/>
      <c r="D160" s="200"/>
      <c r="E160" s="200"/>
      <c r="F160" s="200"/>
      <c r="G160" s="200"/>
      <c r="H160" s="200"/>
      <c r="I160" s="200"/>
      <c r="J160" s="220"/>
      <c r="K160" s="119"/>
      <c r="L160" s="134"/>
      <c r="M160" s="119"/>
      <c r="N160" s="118"/>
      <c r="O160" s="118"/>
      <c r="P160" s="118"/>
      <c r="Q160" s="118"/>
      <c r="R160" s="118"/>
      <c r="S160" s="118"/>
    </row>
    <row r="161" spans="1:19" ht="15.75" customHeight="1">
      <c r="A161" s="219"/>
      <c r="B161" s="200"/>
      <c r="C161" s="200"/>
      <c r="D161" s="200"/>
      <c r="E161" s="200"/>
      <c r="F161" s="200"/>
      <c r="G161" s="200"/>
      <c r="H161" s="200"/>
      <c r="I161" s="200"/>
      <c r="J161" s="220"/>
      <c r="K161" s="119"/>
      <c r="L161" s="179" t="s">
        <v>1093</v>
      </c>
      <c r="M161" s="119"/>
      <c r="N161" s="118"/>
      <c r="O161" s="118"/>
      <c r="P161" s="118"/>
      <c r="Q161" s="118"/>
      <c r="R161" s="118"/>
      <c r="S161" s="118"/>
    </row>
    <row r="162" spans="1:19" ht="15.75" customHeight="1" thickBot="1">
      <c r="A162" s="221"/>
      <c r="B162" s="222"/>
      <c r="C162" s="222"/>
      <c r="D162" s="222"/>
      <c r="E162" s="222"/>
      <c r="F162" s="222"/>
      <c r="G162" s="222"/>
      <c r="H162" s="222"/>
      <c r="I162" s="222"/>
      <c r="J162" s="223"/>
      <c r="K162" s="181"/>
      <c r="L162" s="180"/>
      <c r="M162" s="181"/>
      <c r="N162" s="120"/>
      <c r="O162" s="120"/>
      <c r="P162" s="120"/>
      <c r="Q162" s="120"/>
      <c r="R162" s="120"/>
      <c r="S162" s="120"/>
    </row>
    <row r="163" spans="1:19" ht="15.75" customHeight="1" thickTop="1">
      <c r="A163" s="118"/>
      <c r="B163" s="118"/>
      <c r="C163" s="118"/>
      <c r="D163" s="118"/>
      <c r="E163" s="118"/>
      <c r="F163" s="118"/>
      <c r="G163" s="118"/>
      <c r="H163" s="118"/>
      <c r="I163" s="118"/>
      <c r="J163" s="118"/>
      <c r="K163" s="119"/>
      <c r="L163" s="134"/>
      <c r="M163" s="119"/>
      <c r="N163" s="118"/>
      <c r="O163" s="118"/>
      <c r="P163" s="118"/>
      <c r="Q163" s="118"/>
      <c r="R163" s="118"/>
      <c r="S163" s="118"/>
    </row>
    <row r="164" spans="1:19" ht="15.75" customHeight="1">
      <c r="A164" s="118"/>
      <c r="B164" s="118"/>
      <c r="C164" s="118"/>
      <c r="D164" s="118"/>
      <c r="E164" s="118"/>
      <c r="F164" s="118"/>
      <c r="G164" s="118"/>
      <c r="H164" s="118"/>
      <c r="I164" s="118"/>
      <c r="J164" s="118"/>
      <c r="K164" s="119"/>
      <c r="L164" s="134"/>
      <c r="M164" s="119"/>
      <c r="N164" s="118"/>
      <c r="O164" s="118"/>
      <c r="P164" s="118"/>
      <c r="Q164" s="118"/>
      <c r="R164" s="118"/>
      <c r="S164" s="118"/>
    </row>
    <row r="165" spans="1:19" ht="15.75" customHeight="1">
      <c r="A165" s="118"/>
      <c r="B165" s="118"/>
      <c r="C165" s="118"/>
      <c r="D165" s="118"/>
      <c r="E165" s="118"/>
      <c r="F165" s="118"/>
      <c r="G165" s="118"/>
      <c r="H165" s="118"/>
      <c r="I165" s="118"/>
      <c r="J165" s="118"/>
      <c r="K165" s="119"/>
      <c r="L165" s="118"/>
      <c r="M165" s="119"/>
      <c r="N165" s="118"/>
      <c r="O165" s="118"/>
      <c r="P165" s="118"/>
      <c r="Q165" s="118"/>
      <c r="R165" s="118"/>
      <c r="S165" s="118"/>
    </row>
    <row r="166" spans="1:19" ht="12.75">
      <c r="A166" s="118"/>
      <c r="B166" s="118"/>
      <c r="C166" s="118"/>
      <c r="D166" s="118"/>
      <c r="E166" s="136"/>
      <c r="F166" s="136"/>
      <c r="G166" s="118"/>
      <c r="H166" s="118"/>
      <c r="I166" s="118"/>
      <c r="J166" s="118"/>
      <c r="K166" s="119"/>
      <c r="L166" s="134"/>
      <c r="M166" s="119"/>
      <c r="N166" s="118"/>
      <c r="O166" s="118"/>
      <c r="P166" s="118"/>
      <c r="Q166" s="118"/>
      <c r="R166" s="118"/>
      <c r="S166" s="118"/>
    </row>
    <row r="167" spans="1:19" ht="12.75">
      <c r="A167" s="118"/>
      <c r="B167" s="118"/>
      <c r="C167" s="118"/>
      <c r="D167" s="118"/>
      <c r="E167" s="118"/>
      <c r="F167" s="118"/>
      <c r="G167" s="118"/>
      <c r="H167" s="118"/>
      <c r="I167" s="118"/>
      <c r="J167" s="118"/>
      <c r="K167" s="119"/>
      <c r="L167" s="119"/>
      <c r="M167" s="119"/>
      <c r="N167" s="118"/>
      <c r="O167" s="118"/>
      <c r="P167" s="118"/>
      <c r="Q167" s="118"/>
      <c r="R167" s="118"/>
      <c r="S167" s="118"/>
    </row>
    <row r="168" spans="1:19" ht="12.75">
      <c r="A168" s="118"/>
      <c r="B168" s="118"/>
      <c r="C168" s="118"/>
      <c r="D168" s="118"/>
      <c r="E168" s="118"/>
      <c r="F168" s="118"/>
      <c r="G168" s="118"/>
      <c r="H168" s="118"/>
      <c r="I168" s="118"/>
      <c r="J168" s="118"/>
      <c r="K168" s="119"/>
      <c r="L168" s="119"/>
      <c r="M168" s="119"/>
      <c r="N168" s="118"/>
      <c r="O168" s="118"/>
      <c r="P168" s="118"/>
      <c r="Q168" s="118"/>
      <c r="R168" s="118"/>
      <c r="S168" s="118"/>
    </row>
    <row r="169" spans="1:19" ht="12.75">
      <c r="A169" s="118"/>
      <c r="B169" s="118"/>
      <c r="C169" s="118"/>
      <c r="D169" s="118"/>
      <c r="E169" s="118"/>
      <c r="F169" s="118"/>
      <c r="G169" s="118"/>
      <c r="H169" s="118"/>
      <c r="I169" s="118"/>
      <c r="J169" s="118"/>
      <c r="K169" s="119"/>
      <c r="L169" s="119"/>
      <c r="M169" s="119"/>
      <c r="N169" s="118"/>
      <c r="O169" s="118"/>
      <c r="P169" s="118"/>
      <c r="Q169" s="118"/>
      <c r="R169" s="118"/>
      <c r="S169" s="118"/>
    </row>
    <row r="170" spans="1:19" ht="12.75">
      <c r="A170" s="118"/>
      <c r="B170" s="118"/>
      <c r="C170" s="118"/>
      <c r="D170" s="118"/>
      <c r="E170" s="122"/>
      <c r="F170" s="118"/>
      <c r="G170" s="118"/>
      <c r="H170" s="118"/>
      <c r="I170" s="118"/>
      <c r="J170" s="118"/>
      <c r="K170" s="118"/>
      <c r="L170" s="118"/>
      <c r="M170" s="118"/>
      <c r="N170" s="118"/>
      <c r="O170" s="118"/>
      <c r="P170" s="118"/>
      <c r="Q170" s="118"/>
      <c r="R170" s="118"/>
      <c r="S170" s="118"/>
    </row>
    <row r="171" spans="1:19" ht="12.75">
      <c r="A171" s="118"/>
      <c r="B171" s="118"/>
      <c r="C171" s="132"/>
      <c r="D171" s="118"/>
      <c r="E171" s="118"/>
      <c r="F171" s="118"/>
      <c r="G171" s="118"/>
      <c r="H171" s="118"/>
      <c r="I171" s="118"/>
      <c r="J171" s="118"/>
      <c r="K171" s="118"/>
      <c r="L171" s="118"/>
      <c r="M171" s="118"/>
      <c r="N171" s="118"/>
      <c r="O171" s="118"/>
      <c r="P171" s="118"/>
      <c r="Q171" s="118"/>
      <c r="R171" s="118"/>
      <c r="S171" s="118"/>
    </row>
    <row r="172" spans="1:19" ht="12.75">
      <c r="A172" s="118"/>
      <c r="B172" s="118"/>
      <c r="C172" s="118"/>
      <c r="D172" s="118"/>
      <c r="E172" s="118"/>
      <c r="F172" s="118"/>
      <c r="G172" s="118"/>
      <c r="H172" s="118"/>
      <c r="I172" s="118"/>
      <c r="J172" s="118"/>
      <c r="K172" s="118"/>
      <c r="L172" s="118"/>
      <c r="M172" s="118"/>
      <c r="N172" s="118"/>
      <c r="O172" s="118"/>
      <c r="P172" s="118"/>
      <c r="Q172" s="118"/>
      <c r="R172" s="118"/>
      <c r="S172" s="118"/>
    </row>
    <row r="173" spans="1:19" ht="12.75">
      <c r="A173" s="118"/>
      <c r="B173" s="118"/>
      <c r="C173" s="118"/>
      <c r="D173" s="118"/>
      <c r="E173" s="118"/>
      <c r="F173" s="118"/>
      <c r="G173" s="118"/>
      <c r="H173" s="118"/>
      <c r="I173" s="118"/>
      <c r="J173" s="118"/>
      <c r="K173" s="118"/>
      <c r="L173" s="118"/>
      <c r="M173" s="118"/>
      <c r="N173" s="118"/>
      <c r="O173" s="118"/>
      <c r="P173" s="118"/>
      <c r="Q173" s="118"/>
      <c r="R173" s="118"/>
      <c r="S173" s="118"/>
    </row>
    <row r="174" spans="1:19" ht="12.75">
      <c r="A174" s="118"/>
      <c r="B174" s="118"/>
      <c r="C174" s="118"/>
      <c r="D174" s="118"/>
      <c r="E174" s="118"/>
      <c r="F174" s="118"/>
      <c r="G174" s="118"/>
      <c r="H174" s="118"/>
      <c r="I174" s="118"/>
      <c r="J174" s="118"/>
      <c r="K174" s="130"/>
      <c r="L174" s="130"/>
      <c r="M174" s="130"/>
      <c r="N174" s="130"/>
      <c r="O174" s="130"/>
      <c r="P174" s="130"/>
      <c r="Q174" s="130"/>
      <c r="R174" s="130"/>
      <c r="S174" s="130"/>
    </row>
    <row r="175" spans="1:19" ht="12.75">
      <c r="A175" s="118"/>
      <c r="B175" s="118"/>
      <c r="C175" s="118"/>
      <c r="D175" s="118"/>
      <c r="E175" s="118"/>
      <c r="F175" s="118"/>
      <c r="G175" s="118"/>
      <c r="H175" s="118"/>
      <c r="I175" s="118"/>
      <c r="J175" s="118"/>
      <c r="K175" s="118"/>
      <c r="L175" s="118"/>
      <c r="M175" s="118"/>
      <c r="N175" s="118"/>
      <c r="O175" s="118"/>
      <c r="P175" s="118"/>
      <c r="Q175" s="118"/>
      <c r="R175" s="118"/>
      <c r="S175" s="118"/>
    </row>
    <row r="176" spans="1:19" ht="12.75">
      <c r="A176" s="118"/>
      <c r="B176" s="118"/>
      <c r="C176" s="118"/>
      <c r="D176" s="118"/>
      <c r="E176" s="118"/>
      <c r="F176" s="118"/>
      <c r="G176" s="118"/>
      <c r="H176" s="118"/>
      <c r="I176" s="118"/>
      <c r="J176" s="118"/>
      <c r="K176" s="118"/>
      <c r="L176" s="118"/>
      <c r="M176" s="118"/>
      <c r="N176" s="118"/>
      <c r="O176" s="118"/>
      <c r="P176" s="118"/>
      <c r="Q176" s="118"/>
      <c r="R176" s="118"/>
      <c r="S176" s="118"/>
    </row>
    <row r="177" spans="1:19" ht="12.75">
      <c r="A177" s="118"/>
      <c r="B177" s="118"/>
      <c r="C177" s="118"/>
      <c r="D177" s="118"/>
      <c r="E177" s="118"/>
      <c r="F177" s="118"/>
      <c r="G177" s="118"/>
      <c r="H177" s="118"/>
      <c r="I177" s="118"/>
      <c r="J177" s="118"/>
      <c r="K177" s="118"/>
      <c r="L177" s="118"/>
      <c r="M177" s="118"/>
      <c r="N177" s="118"/>
      <c r="O177" s="118"/>
      <c r="P177" s="118"/>
      <c r="Q177" s="118"/>
      <c r="R177" s="118"/>
      <c r="S177" s="118"/>
    </row>
    <row r="178" spans="1:19" ht="12.75">
      <c r="A178" s="118"/>
      <c r="B178" s="118"/>
      <c r="C178" s="118"/>
      <c r="D178" s="118"/>
      <c r="E178" s="118"/>
      <c r="F178" s="118"/>
      <c r="G178" s="118"/>
      <c r="H178" s="118"/>
      <c r="I178" s="118"/>
      <c r="J178" s="118"/>
      <c r="K178" s="118"/>
      <c r="L178" s="118"/>
      <c r="M178" s="118"/>
      <c r="N178" s="118"/>
      <c r="O178" s="118"/>
      <c r="P178" s="118"/>
      <c r="Q178" s="118"/>
      <c r="R178" s="118"/>
      <c r="S178" s="118"/>
    </row>
    <row r="179" spans="1:19" ht="12.75">
      <c r="A179" s="118"/>
      <c r="B179" s="118"/>
      <c r="C179" s="118"/>
      <c r="D179" s="118"/>
      <c r="E179" s="118"/>
      <c r="F179" s="118"/>
      <c r="G179" s="118"/>
      <c r="H179" s="118"/>
      <c r="I179" s="118"/>
      <c r="J179" s="118"/>
      <c r="K179" s="118"/>
      <c r="L179" s="118"/>
      <c r="M179" s="118"/>
      <c r="N179" s="118"/>
      <c r="O179" s="118"/>
      <c r="P179" s="118"/>
      <c r="Q179" s="118"/>
      <c r="R179" s="118"/>
      <c r="S179" s="118"/>
    </row>
    <row r="180" spans="1:19" ht="12.75">
      <c r="A180" s="118"/>
      <c r="B180" s="118"/>
      <c r="C180" s="118"/>
      <c r="D180" s="118"/>
      <c r="E180" s="118"/>
      <c r="F180" s="118"/>
      <c r="G180" s="118"/>
      <c r="H180" s="118"/>
      <c r="I180" s="118"/>
      <c r="J180" s="118"/>
      <c r="K180" s="118"/>
      <c r="L180" s="118"/>
      <c r="M180" s="118"/>
      <c r="N180" s="118"/>
      <c r="O180" s="118"/>
      <c r="P180" s="118"/>
      <c r="Q180" s="118"/>
      <c r="R180" s="118"/>
      <c r="S180" s="118"/>
    </row>
    <row r="181" spans="1:19" ht="12.75">
      <c r="A181" s="118"/>
      <c r="B181" s="118"/>
      <c r="C181" s="118"/>
      <c r="D181" s="118"/>
      <c r="E181" s="118"/>
      <c r="F181" s="118"/>
      <c r="G181" s="118"/>
      <c r="H181" s="118"/>
      <c r="I181" s="118"/>
      <c r="J181" s="118"/>
      <c r="K181" s="118"/>
      <c r="L181" s="118"/>
      <c r="M181" s="118"/>
      <c r="N181" s="118"/>
      <c r="O181" s="118"/>
      <c r="P181" s="118"/>
      <c r="Q181" s="118"/>
      <c r="R181" s="118"/>
      <c r="S181" s="118"/>
    </row>
    <row r="182" spans="1:19" ht="12.75">
      <c r="A182" s="118"/>
      <c r="B182" s="118"/>
      <c r="C182" s="118"/>
      <c r="D182" s="118"/>
      <c r="E182" s="118"/>
      <c r="F182" s="118"/>
      <c r="G182" s="118"/>
      <c r="H182" s="118"/>
      <c r="I182" s="118"/>
      <c r="J182" s="118"/>
      <c r="K182" s="118"/>
      <c r="L182" s="118"/>
      <c r="M182" s="118"/>
      <c r="N182" s="118"/>
      <c r="O182" s="118"/>
      <c r="P182" s="118"/>
      <c r="Q182" s="118"/>
      <c r="R182" s="118"/>
      <c r="S182" s="118"/>
    </row>
    <row r="183" spans="1:19" ht="12.75">
      <c r="A183" s="118"/>
      <c r="B183" s="118"/>
      <c r="C183" s="118"/>
      <c r="D183" s="118"/>
      <c r="E183" s="118"/>
      <c r="F183" s="118"/>
      <c r="G183" s="118"/>
      <c r="H183" s="118"/>
      <c r="I183" s="118"/>
      <c r="J183" s="118"/>
      <c r="K183" s="118"/>
      <c r="L183" s="118"/>
      <c r="M183" s="118"/>
      <c r="N183" s="118"/>
      <c r="O183" s="118"/>
      <c r="P183" s="118"/>
      <c r="Q183" s="118"/>
      <c r="R183" s="118"/>
      <c r="S183" s="118"/>
    </row>
    <row r="184" spans="1:19" ht="12.75">
      <c r="A184" s="118"/>
      <c r="B184" s="118"/>
      <c r="C184" s="118"/>
      <c r="D184" s="118"/>
      <c r="E184" s="118"/>
      <c r="F184" s="118"/>
      <c r="G184" s="118"/>
      <c r="H184" s="118"/>
      <c r="I184" s="118"/>
      <c r="J184" s="118"/>
      <c r="K184" s="118"/>
      <c r="L184" s="118"/>
      <c r="M184" s="118"/>
      <c r="N184" s="118"/>
      <c r="O184" s="118"/>
      <c r="P184" s="118"/>
      <c r="Q184" s="118"/>
      <c r="R184" s="118"/>
      <c r="S184" s="118"/>
    </row>
    <row r="185" spans="1:19" ht="12.75">
      <c r="A185" s="118"/>
      <c r="B185" s="118"/>
      <c r="C185" s="118"/>
      <c r="D185" s="118"/>
      <c r="E185" s="118"/>
      <c r="F185" s="118"/>
      <c r="G185" s="118"/>
      <c r="H185" s="118"/>
      <c r="I185" s="118"/>
      <c r="J185" s="118"/>
      <c r="K185" s="118"/>
      <c r="L185" s="118"/>
      <c r="M185" s="118"/>
      <c r="N185" s="118"/>
      <c r="O185" s="118"/>
      <c r="P185" s="118"/>
      <c r="Q185" s="118"/>
      <c r="R185" s="118"/>
      <c r="S185" s="118"/>
    </row>
    <row r="186" spans="1:19" ht="12.75">
      <c r="A186" s="118"/>
      <c r="B186" s="118"/>
      <c r="C186" s="118"/>
      <c r="D186" s="118"/>
      <c r="E186" s="118"/>
      <c r="F186" s="118"/>
      <c r="G186" s="118"/>
      <c r="H186" s="118"/>
      <c r="I186" s="118"/>
      <c r="J186" s="118"/>
      <c r="K186" s="118"/>
      <c r="L186" s="118"/>
      <c r="M186" s="118"/>
      <c r="N186" s="118"/>
      <c r="O186" s="118"/>
      <c r="P186" s="118"/>
      <c r="Q186" s="118"/>
      <c r="R186" s="118"/>
      <c r="S186" s="118"/>
    </row>
    <row r="187" spans="1:19" ht="12.75">
      <c r="A187" s="118"/>
      <c r="B187" s="118"/>
      <c r="C187" s="118"/>
      <c r="D187" s="118"/>
      <c r="E187" s="118"/>
      <c r="F187" s="118"/>
      <c r="G187" s="118"/>
      <c r="H187" s="118"/>
      <c r="I187" s="118"/>
      <c r="J187" s="118"/>
      <c r="K187" s="118"/>
      <c r="L187" s="118"/>
      <c r="M187" s="118"/>
      <c r="N187" s="118"/>
      <c r="O187" s="118"/>
      <c r="P187" s="118"/>
      <c r="Q187" s="118"/>
      <c r="R187" s="118"/>
      <c r="S187" s="118"/>
    </row>
    <row r="188" spans="1:19" ht="12.75">
      <c r="A188" s="118"/>
      <c r="B188" s="118"/>
      <c r="C188" s="118"/>
      <c r="D188" s="118"/>
      <c r="E188" s="118"/>
      <c r="F188" s="118"/>
      <c r="G188" s="118"/>
      <c r="H188" s="118"/>
      <c r="I188" s="118"/>
      <c r="J188" s="118"/>
      <c r="K188" s="118"/>
      <c r="L188" s="118"/>
      <c r="M188" s="118"/>
      <c r="N188" s="118"/>
      <c r="O188" s="118"/>
      <c r="P188" s="118"/>
      <c r="Q188" s="118"/>
      <c r="R188" s="118"/>
      <c r="S188" s="118"/>
    </row>
    <row r="189" spans="1:19" ht="12.75">
      <c r="A189" s="118"/>
      <c r="B189" s="118"/>
      <c r="C189" s="118"/>
      <c r="D189" s="118"/>
      <c r="E189" s="118"/>
      <c r="F189" s="118"/>
      <c r="G189" s="118"/>
      <c r="H189" s="118"/>
      <c r="I189" s="118"/>
      <c r="J189" s="118"/>
      <c r="K189" s="118"/>
      <c r="L189" s="118"/>
      <c r="M189" s="118"/>
      <c r="N189" s="118"/>
      <c r="O189" s="118"/>
      <c r="P189" s="118"/>
      <c r="Q189" s="118"/>
      <c r="R189" s="118"/>
      <c r="S189" s="118"/>
    </row>
    <row r="190" spans="1:19" ht="12.75">
      <c r="A190" s="118"/>
      <c r="B190" s="118"/>
      <c r="C190" s="118"/>
      <c r="D190" s="118"/>
      <c r="E190" s="118"/>
      <c r="F190" s="118"/>
      <c r="G190" s="118"/>
      <c r="H190" s="118"/>
      <c r="I190" s="118"/>
      <c r="J190" s="118"/>
      <c r="K190" s="118"/>
      <c r="L190" s="118"/>
      <c r="M190" s="118"/>
      <c r="N190" s="118"/>
      <c r="O190" s="118"/>
      <c r="P190" s="118"/>
      <c r="Q190" s="118"/>
      <c r="R190" s="118"/>
      <c r="S190" s="118"/>
    </row>
    <row r="191" spans="1:19" ht="12.75">
      <c r="A191" s="118"/>
      <c r="B191" s="118"/>
      <c r="C191" s="118"/>
      <c r="D191" s="118"/>
      <c r="E191" s="118"/>
      <c r="F191" s="118"/>
      <c r="G191" s="118"/>
      <c r="H191" s="118"/>
      <c r="I191" s="118"/>
      <c r="J191" s="118"/>
      <c r="K191" s="118"/>
      <c r="L191" s="118"/>
      <c r="M191" s="118"/>
      <c r="N191" s="118"/>
      <c r="O191" s="118"/>
      <c r="P191" s="118"/>
      <c r="Q191" s="118"/>
      <c r="R191" s="118"/>
      <c r="S191" s="118"/>
    </row>
    <row r="192" spans="1:19" ht="12.75">
      <c r="A192" s="118"/>
      <c r="B192" s="118"/>
      <c r="C192" s="118"/>
      <c r="D192" s="118"/>
      <c r="E192" s="118"/>
      <c r="F192" s="118"/>
      <c r="G192" s="118"/>
      <c r="H192" s="118"/>
      <c r="I192" s="118"/>
      <c r="J192" s="118"/>
      <c r="K192" s="118"/>
      <c r="L192" s="118"/>
      <c r="M192" s="118"/>
      <c r="N192" s="118"/>
      <c r="O192" s="118"/>
      <c r="P192" s="118"/>
      <c r="Q192" s="118"/>
      <c r="R192" s="118"/>
      <c r="S192" s="118"/>
    </row>
    <row r="193" spans="1:19" ht="12.75">
      <c r="A193" s="118"/>
      <c r="B193" s="118"/>
      <c r="C193" s="118"/>
      <c r="D193" s="118"/>
      <c r="E193" s="118"/>
      <c r="F193" s="118"/>
      <c r="G193" s="118"/>
      <c r="H193" s="118"/>
      <c r="I193" s="118"/>
      <c r="J193" s="118"/>
      <c r="K193" s="118"/>
      <c r="L193" s="118"/>
      <c r="M193" s="118"/>
      <c r="N193" s="118"/>
      <c r="O193" s="118"/>
      <c r="P193" s="118"/>
      <c r="Q193" s="118"/>
      <c r="R193" s="118"/>
      <c r="S193" s="118"/>
    </row>
    <row r="194" spans="1:19" ht="12.75">
      <c r="A194" s="118"/>
      <c r="B194" s="118"/>
      <c r="C194" s="118"/>
      <c r="D194" s="118"/>
      <c r="E194" s="118"/>
      <c r="F194" s="118"/>
      <c r="G194" s="118"/>
      <c r="H194" s="118"/>
      <c r="I194" s="118"/>
      <c r="J194" s="118"/>
      <c r="K194" s="118"/>
      <c r="L194" s="118"/>
      <c r="M194" s="118"/>
      <c r="N194" s="118"/>
      <c r="O194" s="118"/>
      <c r="P194" s="118"/>
      <c r="Q194" s="118"/>
      <c r="R194" s="118"/>
      <c r="S194" s="118"/>
    </row>
    <row r="195" spans="1:19" ht="12.75">
      <c r="A195" s="118"/>
      <c r="B195" s="118"/>
      <c r="C195" s="118"/>
      <c r="D195" s="118"/>
      <c r="E195" s="118"/>
      <c r="F195" s="118"/>
      <c r="G195" s="118"/>
      <c r="H195" s="118"/>
      <c r="I195" s="118"/>
      <c r="J195" s="118"/>
      <c r="K195" s="118"/>
      <c r="L195" s="118"/>
      <c r="M195" s="118"/>
      <c r="N195" s="118"/>
      <c r="O195" s="118"/>
      <c r="P195" s="118"/>
      <c r="Q195" s="118"/>
      <c r="R195" s="118"/>
      <c r="S195" s="118"/>
    </row>
    <row r="196" spans="1:19" ht="12.75">
      <c r="A196" s="118"/>
      <c r="B196" s="118"/>
      <c r="C196" s="118"/>
      <c r="D196" s="118"/>
      <c r="E196" s="118"/>
      <c r="F196" s="118"/>
      <c r="G196" s="118"/>
      <c r="H196" s="118"/>
      <c r="I196" s="118"/>
      <c r="J196" s="118"/>
      <c r="K196" s="118"/>
      <c r="L196" s="118"/>
      <c r="M196" s="118"/>
      <c r="N196" s="118"/>
      <c r="O196" s="118"/>
      <c r="P196" s="118"/>
      <c r="Q196" s="118"/>
      <c r="R196" s="118"/>
      <c r="S196" s="118"/>
    </row>
    <row r="197" spans="1:19" ht="12.75">
      <c r="A197" s="118"/>
      <c r="B197" s="118"/>
      <c r="C197" s="118"/>
      <c r="D197" s="118"/>
      <c r="E197" s="118"/>
      <c r="F197" s="118"/>
      <c r="G197" s="118"/>
      <c r="H197" s="118"/>
      <c r="I197" s="118"/>
      <c r="J197" s="118"/>
      <c r="K197" s="118"/>
      <c r="L197" s="118"/>
      <c r="M197" s="118"/>
      <c r="N197" s="118"/>
      <c r="O197" s="118"/>
      <c r="P197" s="118"/>
      <c r="Q197" s="118"/>
      <c r="R197" s="118"/>
      <c r="S197" s="118"/>
    </row>
    <row r="198" spans="1:19" ht="12.75">
      <c r="A198" s="118"/>
      <c r="B198" s="118"/>
      <c r="C198" s="118"/>
      <c r="D198" s="118"/>
      <c r="E198" s="118"/>
      <c r="F198" s="118"/>
      <c r="G198" s="118"/>
      <c r="H198" s="118"/>
      <c r="I198" s="118"/>
      <c r="J198" s="118"/>
      <c r="K198" s="118"/>
      <c r="L198" s="118"/>
      <c r="M198" s="118"/>
      <c r="N198" s="118"/>
      <c r="O198" s="118"/>
      <c r="P198" s="118"/>
      <c r="Q198" s="118"/>
      <c r="R198" s="118"/>
      <c r="S198" s="118"/>
    </row>
    <row r="199" spans="1:19" ht="12.75">
      <c r="A199" s="118"/>
      <c r="B199" s="118"/>
      <c r="C199" s="118"/>
      <c r="D199" s="118"/>
      <c r="E199" s="118"/>
      <c r="F199" s="118"/>
      <c r="G199" s="118"/>
      <c r="H199" s="118"/>
      <c r="I199" s="118"/>
      <c r="J199" s="118"/>
      <c r="K199" s="118"/>
      <c r="L199" s="118"/>
      <c r="M199" s="118"/>
      <c r="N199" s="118"/>
      <c r="O199" s="118"/>
      <c r="P199" s="118"/>
      <c r="Q199" s="118"/>
      <c r="R199" s="118"/>
      <c r="S199" s="118"/>
    </row>
    <row r="200" spans="1:19" ht="12.75">
      <c r="A200" s="118"/>
      <c r="B200" s="118"/>
      <c r="C200" s="118"/>
      <c r="D200" s="118"/>
      <c r="E200" s="118"/>
      <c r="F200" s="118"/>
      <c r="G200" s="118"/>
      <c r="H200" s="118"/>
      <c r="I200" s="118"/>
      <c r="J200" s="118"/>
      <c r="K200" s="118"/>
      <c r="L200" s="118"/>
      <c r="M200" s="118"/>
      <c r="N200" s="118"/>
      <c r="O200" s="118"/>
      <c r="P200" s="118"/>
      <c r="Q200" s="118"/>
      <c r="R200" s="118"/>
      <c r="S200" s="118"/>
    </row>
    <row r="201" spans="1:19" ht="12.75">
      <c r="A201" s="118"/>
      <c r="B201" s="118"/>
      <c r="C201" s="118"/>
      <c r="D201" s="118"/>
      <c r="E201" s="118"/>
      <c r="F201" s="118"/>
      <c r="G201" s="118"/>
      <c r="H201" s="118"/>
      <c r="I201" s="118"/>
      <c r="J201" s="118"/>
      <c r="K201" s="118"/>
      <c r="L201" s="118"/>
      <c r="M201" s="118"/>
      <c r="N201" s="118"/>
      <c r="O201" s="118"/>
      <c r="P201" s="118"/>
      <c r="Q201" s="118"/>
      <c r="R201" s="118"/>
      <c r="S201" s="118"/>
    </row>
    <row r="202" spans="1:19" ht="12.75">
      <c r="A202" s="118"/>
      <c r="B202" s="118"/>
      <c r="C202" s="118"/>
      <c r="D202" s="118"/>
      <c r="E202" s="118"/>
      <c r="F202" s="118"/>
      <c r="G202" s="118"/>
      <c r="H202" s="118"/>
      <c r="I202" s="118"/>
      <c r="J202" s="118"/>
      <c r="K202" s="118"/>
      <c r="L202" s="118"/>
      <c r="M202" s="118"/>
      <c r="N202" s="118"/>
      <c r="O202" s="118"/>
      <c r="P202" s="118"/>
      <c r="Q202" s="118"/>
      <c r="R202" s="118"/>
      <c r="S202" s="118"/>
    </row>
    <row r="203" spans="1:19" ht="12.75">
      <c r="A203" s="118"/>
      <c r="B203" s="118"/>
      <c r="C203" s="118"/>
      <c r="D203" s="118"/>
      <c r="E203" s="118"/>
      <c r="F203" s="118"/>
      <c r="G203" s="118"/>
      <c r="H203" s="118"/>
      <c r="I203" s="118"/>
      <c r="J203" s="118"/>
      <c r="K203" s="118"/>
      <c r="L203" s="118"/>
      <c r="M203" s="118"/>
      <c r="N203" s="118"/>
      <c r="O203" s="118"/>
      <c r="P203" s="118"/>
      <c r="Q203" s="118"/>
      <c r="R203" s="118"/>
      <c r="S203" s="118"/>
    </row>
    <row r="204" spans="1:19" ht="12.75">
      <c r="A204" s="118"/>
      <c r="B204" s="118"/>
      <c r="C204" s="118"/>
      <c r="D204" s="118"/>
      <c r="E204" s="118"/>
      <c r="F204" s="118"/>
      <c r="G204" s="118"/>
      <c r="H204" s="118"/>
      <c r="I204" s="118"/>
      <c r="J204" s="118"/>
      <c r="K204" s="118"/>
      <c r="L204" s="118"/>
      <c r="M204" s="118"/>
      <c r="N204" s="118"/>
      <c r="O204" s="118"/>
      <c r="P204" s="118"/>
      <c r="Q204" s="118"/>
      <c r="R204" s="118"/>
      <c r="S204" s="118"/>
    </row>
    <row r="205" spans="1:19" ht="12.75">
      <c r="A205" s="118"/>
      <c r="B205" s="118"/>
      <c r="C205" s="118"/>
      <c r="D205" s="118"/>
      <c r="E205" s="118"/>
      <c r="F205" s="118"/>
      <c r="G205" s="118"/>
      <c r="H205" s="118"/>
      <c r="I205" s="118"/>
      <c r="J205" s="118"/>
      <c r="K205" s="118"/>
      <c r="L205" s="118"/>
      <c r="M205" s="118"/>
      <c r="N205" s="118"/>
      <c r="O205" s="118"/>
      <c r="P205" s="118"/>
      <c r="Q205" s="118"/>
      <c r="R205" s="118"/>
      <c r="S205" s="118"/>
    </row>
    <row r="206" spans="1:19" ht="12.75">
      <c r="A206" s="118"/>
      <c r="B206" s="118"/>
      <c r="C206" s="118"/>
      <c r="D206" s="118"/>
      <c r="E206" s="118"/>
      <c r="F206" s="118"/>
      <c r="G206" s="118"/>
      <c r="H206" s="118"/>
      <c r="I206" s="118"/>
      <c r="J206" s="118"/>
      <c r="K206" s="118"/>
      <c r="L206" s="118"/>
      <c r="M206" s="118"/>
      <c r="N206" s="118"/>
      <c r="O206" s="118"/>
      <c r="P206" s="118"/>
      <c r="Q206" s="118"/>
      <c r="R206" s="118"/>
      <c r="S206" s="118"/>
    </row>
    <row r="207" spans="1:19" ht="12.75">
      <c r="A207" s="118"/>
      <c r="B207" s="118"/>
      <c r="C207" s="118"/>
      <c r="D207" s="118"/>
      <c r="E207" s="118"/>
      <c r="F207" s="118"/>
      <c r="G207" s="118"/>
      <c r="H207" s="118"/>
      <c r="I207" s="118"/>
      <c r="J207" s="118"/>
      <c r="K207" s="118"/>
      <c r="L207" s="118"/>
      <c r="M207" s="118"/>
      <c r="N207" s="118"/>
      <c r="O207" s="118"/>
      <c r="P207" s="118"/>
      <c r="Q207" s="118"/>
      <c r="R207" s="118"/>
      <c r="S207" s="118"/>
    </row>
  </sheetData>
  <sheetProtection password="CA09" sheet="1" objects="1" scenarios="1" selectLockedCells="1"/>
  <mergeCells count="25">
    <mergeCell ref="C29:D29"/>
    <mergeCell ref="C30:D30"/>
    <mergeCell ref="A155:J155"/>
    <mergeCell ref="D138:G138"/>
    <mergeCell ref="D151:G151"/>
    <mergeCell ref="D77:G77"/>
    <mergeCell ref="D95:G95"/>
    <mergeCell ref="D111:G111"/>
    <mergeCell ref="D122:G122"/>
    <mergeCell ref="C24:D24"/>
    <mergeCell ref="C23:D23"/>
    <mergeCell ref="C25:D25"/>
    <mergeCell ref="C26:D26"/>
    <mergeCell ref="C27:D27"/>
    <mergeCell ref="C28:D28"/>
    <mergeCell ref="A157:J162"/>
    <mergeCell ref="A5:J5"/>
    <mergeCell ref="A6:J6"/>
    <mergeCell ref="A10:J10"/>
    <mergeCell ref="D59:G59"/>
    <mergeCell ref="D41:G41"/>
    <mergeCell ref="D42:G42"/>
    <mergeCell ref="E36:F36"/>
    <mergeCell ref="D34:G34"/>
    <mergeCell ref="D37:G37"/>
  </mergeCells>
  <conditionalFormatting sqref="G24:G30 G51:G55 G68:G73 G91 G102:G107 G118 G130:G134 G147">
    <cfRule type="cellIs" priority="1" dxfId="133" operator="lessThan" stopIfTrue="1">
      <formula>25</formula>
    </cfRule>
    <cfRule type="cellIs" priority="2" dxfId="132" operator="greaterThanOrEqual" stopIfTrue="1">
      <formula>75</formula>
    </cfRule>
  </conditionalFormatting>
  <printOptions/>
  <pageMargins left="0.24" right="0.24" top="0.6" bottom="0.59" header="0.36" footer="0.28"/>
  <pageSetup fitToHeight="4" horizontalDpi="600" verticalDpi="600" orientation="portrait" paperSize="9" scale="95" r:id="rId2"/>
  <headerFooter alignWithMargins="0">
    <oddFooter>&amp;C&amp;P/&amp;N</oddFooter>
  </headerFooter>
  <rowBreaks count="2" manualBreakCount="2">
    <brk id="47" max="255" man="1"/>
    <brk id="87" max="255" man="1"/>
  </rowBreaks>
  <drawing r:id="rId1"/>
</worksheet>
</file>

<file path=xl/worksheets/sheet4.xml><?xml version="1.0" encoding="utf-8"?>
<worksheet xmlns="http://schemas.openxmlformats.org/spreadsheetml/2006/main" xmlns:r="http://schemas.openxmlformats.org/officeDocument/2006/relationships">
  <sheetPr codeName="Feuil3">
    <tabColor indexed="13"/>
  </sheetPr>
  <dimension ref="B2:H24"/>
  <sheetViews>
    <sheetView showGridLines="0" zoomScalePageLayoutView="0" workbookViewId="0" topLeftCell="A1">
      <selection activeCell="K26" sqref="K26"/>
    </sheetView>
  </sheetViews>
  <sheetFormatPr defaultColWidth="11.421875" defaultRowHeight="12.75"/>
  <cols>
    <col min="2" max="2" width="5.57421875" style="0" customWidth="1"/>
    <col min="3" max="3" width="66.28125" style="0" customWidth="1"/>
    <col min="4" max="4" width="2.57421875" style="0" customWidth="1"/>
    <col min="5" max="5" width="9.28125" style="0" customWidth="1"/>
    <col min="6" max="6" width="9.7109375" style="0" customWidth="1"/>
    <col min="8" max="8" width="9.421875" style="0" customWidth="1"/>
    <col min="9" max="9" width="2.28125" style="0" customWidth="1"/>
  </cols>
  <sheetData>
    <row r="2" spans="3:7" ht="26.25">
      <c r="C2" s="175" t="s">
        <v>1192</v>
      </c>
      <c r="D2" s="149"/>
      <c r="E2" s="149"/>
      <c r="F2" s="149"/>
      <c r="G2" s="149"/>
    </row>
    <row r="3" spans="3:6" ht="18">
      <c r="C3" s="193" t="s">
        <v>2</v>
      </c>
      <c r="D3" s="193"/>
      <c r="E3" s="193"/>
      <c r="F3" s="193"/>
    </row>
    <row r="6" spans="3:4" ht="15.75">
      <c r="C6" s="150" t="s">
        <v>181</v>
      </c>
      <c r="D6" s="6"/>
    </row>
    <row r="7" spans="3:4" ht="12.75">
      <c r="C7" s="7" t="s">
        <v>182</v>
      </c>
      <c r="D7" s="7"/>
    </row>
    <row r="10" spans="2:4" ht="12.75" customHeight="1">
      <c r="B10" s="8"/>
      <c r="C10" s="138" t="s">
        <v>419</v>
      </c>
      <c r="D10" s="56"/>
    </row>
    <row r="11" ht="12.75" customHeight="1"/>
    <row r="12" spans="2:6" ht="12.75" customHeight="1">
      <c r="B12" s="8"/>
      <c r="C12" s="138" t="s">
        <v>1101</v>
      </c>
      <c r="D12" s="56"/>
      <c r="F12" s="60"/>
    </row>
    <row r="13" ht="12.75" customHeight="1"/>
    <row r="14" spans="2:4" ht="12.75" customHeight="1">
      <c r="B14" s="9"/>
      <c r="C14" s="138" t="s">
        <v>420</v>
      </c>
      <c r="D14" s="56"/>
    </row>
    <row r="15" ht="12.75" customHeight="1"/>
    <row r="16" spans="2:8" ht="12.75" customHeight="1">
      <c r="B16" s="9"/>
      <c r="C16" s="138" t="s">
        <v>151</v>
      </c>
      <c r="D16" s="4"/>
      <c r="E16" s="4"/>
      <c r="F16" s="4"/>
      <c r="G16" s="4"/>
      <c r="H16" s="4"/>
    </row>
    <row r="17" spans="4:8" ht="12.75" customHeight="1">
      <c r="D17" s="155"/>
      <c r="E17" s="151"/>
      <c r="F17" s="4"/>
      <c r="G17" s="4"/>
      <c r="H17" s="4"/>
    </row>
    <row r="18" spans="2:8" ht="12.75" customHeight="1">
      <c r="B18" s="9"/>
      <c r="C18" s="138" t="s">
        <v>421</v>
      </c>
      <c r="D18" s="4"/>
      <c r="E18" s="4"/>
      <c r="F18" s="4"/>
      <c r="G18" s="4"/>
      <c r="H18" s="4"/>
    </row>
    <row r="19" spans="4:8" ht="12.75" customHeight="1">
      <c r="D19" s="155"/>
      <c r="E19" s="4"/>
      <c r="F19" s="66"/>
      <c r="G19" s="4"/>
      <c r="H19" s="4"/>
    </row>
    <row r="20" spans="2:8" ht="12.75" customHeight="1">
      <c r="B20" s="9"/>
      <c r="C20" s="138" t="s">
        <v>102</v>
      </c>
      <c r="D20" s="4"/>
      <c r="E20" s="4"/>
      <c r="F20" s="66"/>
      <c r="G20" s="4"/>
      <c r="H20" s="4"/>
    </row>
    <row r="21" spans="4:8" ht="12.75" customHeight="1">
      <c r="D21" s="155"/>
      <c r="E21" s="67"/>
      <c r="F21" s="68"/>
      <c r="G21" s="76"/>
      <c r="H21" s="4"/>
    </row>
    <row r="22" spans="2:8" ht="12.75" customHeight="1">
      <c r="B22" s="9"/>
      <c r="C22" s="138" t="s">
        <v>114</v>
      </c>
      <c r="D22" s="4"/>
      <c r="E22" s="4"/>
      <c r="F22" s="4"/>
      <c r="G22" s="4"/>
      <c r="H22" s="4"/>
    </row>
    <row r="23" ht="12.75" customHeight="1"/>
    <row r="24" spans="2:4" ht="12.75" customHeight="1">
      <c r="B24" s="9"/>
      <c r="C24" s="138" t="s">
        <v>117</v>
      </c>
      <c r="D24" s="56"/>
    </row>
  </sheetData>
  <sheetProtection password="CA09" sheet="1" objects="1" scenarios="1"/>
  <mergeCells count="1">
    <mergeCell ref="C3:F3"/>
  </mergeCells>
  <conditionalFormatting sqref="G21">
    <cfRule type="cellIs" priority="1" dxfId="131" operator="equal" stopIfTrue="1">
      <formula>"incomplète"</formula>
    </cfRule>
  </conditionalFormatting>
  <hyperlinks>
    <hyperlink ref="C10" location="Etablissement!E5" tooltip="Etablissement" display="Fiche Etablissement"/>
    <hyperlink ref="C12" location="'Chapitre I'!C11" tooltip="Chapitre I" display="Chapitre I - Organisation des moyens de prévention dans l'établissement"/>
    <hyperlink ref="C14" location="'Chapitre II'!C13" tooltip="Chapitre II" display="Chapitre II - Gestion de l'environnement et des circuits"/>
    <hyperlink ref="C16" location="'Chapitre III'!C10" tooltip="Chapitre III" display="Chapitre III - Gestion du matériel de soins"/>
    <hyperlink ref="C18" location="'Chapitre IV'!C13" tooltip="Chapitre IV" display="Chapitre IV - Gestion des soins"/>
    <hyperlink ref="C20" location="'Chapitre V'!C8" tooltip="Chapitre V" display="Chapitre V - Les vaccinations contre les affections respiratoires"/>
    <hyperlink ref="C22" location="'Chapitre VI'!C12" tooltip="Chapitre VI" display="Chapitre VI - Gestion des risques épidémiques"/>
    <hyperlink ref="C24" location="'Chapitre VII'!C10" tooltip="Chapitre VII" display="Chapitre VII - Prévention des accidents avec exposition au sang"/>
  </hyperlinks>
  <printOptions/>
  <pageMargins left="0.52" right="0.46" top="0.984251969" bottom="0.984251969" header="0.4921259845" footer="0.4921259845"/>
  <pageSetup horizontalDpi="600" verticalDpi="600" orientation="landscape" paperSize="9" r:id="rId3"/>
  <headerFooter alignWithMargins="0">
    <oddFooter>&amp;LEvaluation de la maîtrise du risque infectieux en EHPAD - &amp;A</oddFooter>
  </headerFooter>
  <drawing r:id="rId2"/>
  <legacyDrawing r:id="rId1"/>
</worksheet>
</file>

<file path=xl/worksheets/sheet5.xml><?xml version="1.0" encoding="utf-8"?>
<worksheet xmlns="http://schemas.openxmlformats.org/spreadsheetml/2006/main" xmlns:r="http://schemas.openxmlformats.org/officeDocument/2006/relationships">
  <sheetPr codeName="Feuil4"/>
  <dimension ref="A1:L2"/>
  <sheetViews>
    <sheetView zoomScalePageLayoutView="0" workbookViewId="0" topLeftCell="A1">
      <selection activeCell="F31" sqref="F31"/>
    </sheetView>
  </sheetViews>
  <sheetFormatPr defaultColWidth="11.421875" defaultRowHeight="12.75"/>
  <cols>
    <col min="1" max="3" width="10.7109375" style="0" customWidth="1"/>
    <col min="4" max="4" width="25.7109375" style="0" customWidth="1"/>
    <col min="5" max="5" width="9.28125" style="0" customWidth="1"/>
    <col min="6" max="7" width="15.28125" style="0" customWidth="1"/>
    <col min="12" max="12" width="29.421875" style="0" customWidth="1"/>
  </cols>
  <sheetData>
    <row r="1" spans="1:12" ht="12.75">
      <c r="A1" s="59" t="s">
        <v>505</v>
      </c>
      <c r="B1" s="59" t="s">
        <v>247</v>
      </c>
      <c r="C1" s="59" t="s">
        <v>1119</v>
      </c>
      <c r="D1" s="59" t="s">
        <v>504</v>
      </c>
      <c r="E1" s="59" t="s">
        <v>975</v>
      </c>
      <c r="F1" s="59" t="s">
        <v>976</v>
      </c>
      <c r="G1" s="59" t="s">
        <v>398</v>
      </c>
      <c r="H1" s="59" t="s">
        <v>499</v>
      </c>
      <c r="I1" s="59" t="s">
        <v>500</v>
      </c>
      <c r="J1" s="59" t="s">
        <v>501</v>
      </c>
      <c r="K1" s="59" t="s">
        <v>502</v>
      </c>
      <c r="L1" s="59" t="s">
        <v>503</v>
      </c>
    </row>
    <row r="2" spans="1:12" ht="12.75">
      <c r="A2" s="26">
        <f>CODE</f>
        <v>0</v>
      </c>
      <c r="B2" s="26">
        <f>Etablissement!E7</f>
        <v>0</v>
      </c>
      <c r="C2" s="26">
        <f>Etablissement!E18</f>
        <v>0</v>
      </c>
      <c r="D2" s="26">
        <f>NOM</f>
        <v>0</v>
      </c>
      <c r="E2" s="26">
        <f>Etablissement!E11</f>
        <v>0</v>
      </c>
      <c r="F2" s="26">
        <f>Etablissement!E13</f>
        <v>0</v>
      </c>
      <c r="G2" s="26">
        <f>Etablissement!E15</f>
        <v>0</v>
      </c>
      <c r="H2" s="26">
        <f>STATUT</f>
        <v>0</v>
      </c>
      <c r="I2" s="26">
        <f>NATURE</f>
        <v>0</v>
      </c>
      <c r="J2" s="26">
        <f>NBLIT</f>
        <v>0</v>
      </c>
      <c r="K2" s="57">
        <f>DATE</f>
        <v>0</v>
      </c>
      <c r="L2" s="26">
        <f>Etablissement!E28</f>
        <v>0</v>
      </c>
    </row>
  </sheetData>
  <sheetProtection/>
  <printOptions/>
  <pageMargins left="0.787401575" right="0.787401575" top="0.984251969" bottom="0.984251969"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Feuil5">
    <tabColor indexed="42"/>
  </sheetPr>
  <dimension ref="A1:L74"/>
  <sheetViews>
    <sheetView showGridLines="0" tabSelected="1" zoomScalePageLayoutView="0" workbookViewId="0" topLeftCell="A1">
      <selection activeCell="E18" sqref="E18"/>
    </sheetView>
  </sheetViews>
  <sheetFormatPr defaultColWidth="11.421875" defaultRowHeight="12.75"/>
  <cols>
    <col min="1" max="1" width="3.00390625" style="0" customWidth="1"/>
    <col min="3" max="3" width="9.00390625" style="0" customWidth="1"/>
    <col min="4" max="4" width="13.57421875" style="0" customWidth="1"/>
    <col min="5" max="5" width="13.00390625" style="0" customWidth="1"/>
    <col min="6" max="6" width="4.421875" style="0" customWidth="1"/>
    <col min="8" max="8" width="32.140625" style="0" customWidth="1"/>
  </cols>
  <sheetData>
    <row r="1" spans="1:9" ht="23.25">
      <c r="A1" s="249" t="s">
        <v>414</v>
      </c>
      <c r="B1" s="249"/>
      <c r="C1" s="249"/>
      <c r="D1" s="249"/>
      <c r="E1" s="249"/>
      <c r="F1" s="249"/>
      <c r="G1" s="249"/>
      <c r="H1" s="249"/>
      <c r="I1" s="249"/>
    </row>
    <row r="5" spans="2:9" ht="15">
      <c r="B5" s="44" t="s">
        <v>415</v>
      </c>
      <c r="D5" s="43"/>
      <c r="E5" s="251"/>
      <c r="F5" s="252"/>
      <c r="G5" s="252"/>
      <c r="H5" s="252"/>
      <c r="I5" s="253"/>
    </row>
    <row r="6" spans="1:12" ht="15">
      <c r="A6" s="112"/>
      <c r="B6" s="113"/>
      <c r="C6" s="112"/>
      <c r="D6" s="43"/>
      <c r="E6" s="111"/>
      <c r="F6" s="111"/>
      <c r="G6" s="111"/>
      <c r="H6" s="111"/>
      <c r="I6" s="112"/>
      <c r="J6" s="112"/>
      <c r="K6" s="112"/>
      <c r="L6" s="112"/>
    </row>
    <row r="7" spans="1:12" ht="15">
      <c r="A7" s="112"/>
      <c r="B7" s="113" t="s">
        <v>155</v>
      </c>
      <c r="C7" s="112"/>
      <c r="D7" s="43"/>
      <c r="E7" s="177"/>
      <c r="F7" s="111"/>
      <c r="G7" s="176"/>
      <c r="H7" s="111"/>
      <c r="I7" s="112"/>
      <c r="J7" s="112"/>
      <c r="K7" s="112"/>
      <c r="L7" s="112"/>
    </row>
    <row r="8" spans="1:12" ht="15">
      <c r="A8" s="112"/>
      <c r="B8" s="113"/>
      <c r="C8" s="112"/>
      <c r="D8" s="43"/>
      <c r="E8" s="111"/>
      <c r="F8" s="111"/>
      <c r="G8" s="111"/>
      <c r="H8" s="111"/>
      <c r="I8" s="112"/>
      <c r="J8" s="112"/>
      <c r="K8" s="112"/>
      <c r="L8" s="112"/>
    </row>
    <row r="9" spans="1:12" ht="15">
      <c r="A9" s="112"/>
      <c r="B9" s="113" t="s">
        <v>156</v>
      </c>
      <c r="C9" s="112"/>
      <c r="D9" s="43"/>
      <c r="E9" s="178"/>
      <c r="F9" s="111"/>
      <c r="G9" s="111"/>
      <c r="H9" s="111"/>
      <c r="I9" s="112"/>
      <c r="J9" s="112"/>
      <c r="K9" s="112"/>
      <c r="L9" s="112"/>
    </row>
    <row r="10" spans="1:12" ht="15">
      <c r="A10" s="112"/>
      <c r="B10" s="113"/>
      <c r="C10" s="112"/>
      <c r="D10" s="43"/>
      <c r="E10" s="111"/>
      <c r="F10" s="111"/>
      <c r="G10" s="111"/>
      <c r="H10" s="111"/>
      <c r="I10" s="112"/>
      <c r="J10" s="112"/>
      <c r="K10" s="112"/>
      <c r="L10" s="112"/>
    </row>
    <row r="11" spans="2:8" ht="15">
      <c r="B11" s="44" t="s">
        <v>973</v>
      </c>
      <c r="D11" s="43"/>
      <c r="E11" s="39"/>
      <c r="F11" s="111"/>
      <c r="G11" s="111"/>
      <c r="H11" s="111"/>
    </row>
    <row r="12" spans="1:12" ht="15">
      <c r="A12" s="112"/>
      <c r="B12" s="113"/>
      <c r="C12" s="112"/>
      <c r="D12" s="43"/>
      <c r="E12" s="111"/>
      <c r="F12" s="111"/>
      <c r="G12" s="111"/>
      <c r="H12" s="111"/>
      <c r="I12" s="112"/>
      <c r="J12" s="112"/>
      <c r="K12" s="112"/>
      <c r="L12" s="112"/>
    </row>
    <row r="13" spans="2:9" ht="15" customHeight="1">
      <c r="B13" s="44" t="s">
        <v>974</v>
      </c>
      <c r="D13" s="43"/>
      <c r="E13" s="251"/>
      <c r="F13" s="252"/>
      <c r="G13" s="252"/>
      <c r="H13" s="252"/>
      <c r="I13" s="253"/>
    </row>
    <row r="14" ht="15" customHeight="1"/>
    <row r="15" spans="2:9" ht="15">
      <c r="B15" s="44" t="s">
        <v>398</v>
      </c>
      <c r="E15" s="251"/>
      <c r="F15" s="252"/>
      <c r="G15" s="252"/>
      <c r="H15" s="252"/>
      <c r="I15" s="253"/>
    </row>
    <row r="16" ht="15" customHeight="1">
      <c r="B16" s="42" t="s">
        <v>399</v>
      </c>
    </row>
    <row r="17" ht="15" customHeight="1">
      <c r="B17" s="42"/>
    </row>
    <row r="18" spans="2:7" ht="15" customHeight="1">
      <c r="B18" s="44" t="s">
        <v>400</v>
      </c>
      <c r="E18" s="39"/>
      <c r="G18" s="38" t="s">
        <v>401</v>
      </c>
    </row>
    <row r="19" ht="15" customHeight="1">
      <c r="B19" s="42"/>
    </row>
    <row r="20" spans="2:7" ht="15" customHeight="1">
      <c r="B20" s="44" t="s">
        <v>416</v>
      </c>
      <c r="E20" s="39"/>
      <c r="G20" s="38" t="s">
        <v>977</v>
      </c>
    </row>
    <row r="21" ht="15" customHeight="1"/>
    <row r="22" spans="2:7" ht="15" customHeight="1">
      <c r="B22" s="44" t="s">
        <v>417</v>
      </c>
      <c r="E22" s="39"/>
      <c r="G22" s="38" t="s">
        <v>248</v>
      </c>
    </row>
    <row r="23" ht="15" customHeight="1">
      <c r="G23" s="38" t="s">
        <v>249</v>
      </c>
    </row>
    <row r="24" spans="2:5" ht="15">
      <c r="B24" s="44" t="s">
        <v>961</v>
      </c>
      <c r="E24" s="40"/>
    </row>
    <row r="25" ht="17.25" customHeight="1"/>
    <row r="26" spans="2:7" ht="15">
      <c r="B26" s="44" t="s">
        <v>111</v>
      </c>
      <c r="E26" s="41"/>
      <c r="G26" s="148" t="s">
        <v>150</v>
      </c>
    </row>
    <row r="27" ht="19.5" customHeight="1"/>
    <row r="28" spans="2:9" ht="15">
      <c r="B28" s="44" t="s">
        <v>389</v>
      </c>
      <c r="E28" s="240"/>
      <c r="F28" s="241"/>
      <c r="G28" s="241"/>
      <c r="H28" s="241"/>
      <c r="I28" s="242"/>
    </row>
    <row r="29" spans="2:9" ht="15">
      <c r="B29" s="44" t="s">
        <v>112</v>
      </c>
      <c r="E29" s="243"/>
      <c r="F29" s="244"/>
      <c r="G29" s="244"/>
      <c r="H29" s="244"/>
      <c r="I29" s="245"/>
    </row>
    <row r="30" spans="5:9" ht="12.75" customHeight="1">
      <c r="E30" s="243"/>
      <c r="F30" s="244"/>
      <c r="G30" s="244"/>
      <c r="H30" s="244"/>
      <c r="I30" s="245"/>
    </row>
    <row r="31" spans="5:9" ht="12.75">
      <c r="E31" s="246"/>
      <c r="F31" s="247"/>
      <c r="G31" s="247"/>
      <c r="H31" s="247"/>
      <c r="I31" s="248"/>
    </row>
    <row r="33" ht="12.75">
      <c r="B33" s="38" t="s">
        <v>1</v>
      </c>
    </row>
    <row r="35" spans="1:8" ht="15">
      <c r="A35" s="250" t="s">
        <v>178</v>
      </c>
      <c r="B35" s="250"/>
      <c r="C35" s="250"/>
      <c r="D35" s="250"/>
      <c r="E35" s="250"/>
      <c r="F35" s="250"/>
      <c r="G35" s="250"/>
      <c r="H35" s="250"/>
    </row>
    <row r="37" spans="1:8" ht="15">
      <c r="A37" s="250" t="s">
        <v>185</v>
      </c>
      <c r="B37" s="250"/>
      <c r="C37" s="250"/>
      <c r="D37" s="250"/>
      <c r="E37" s="250"/>
      <c r="F37" s="250"/>
      <c r="G37" s="250"/>
      <c r="H37" s="250"/>
    </row>
    <row r="38" ht="12.75">
      <c r="A38" s="58"/>
    </row>
    <row r="49" ht="12.75">
      <c r="A49" s="58" t="s">
        <v>133</v>
      </c>
    </row>
    <row r="50" ht="12.75">
      <c r="A50" s="58" t="s">
        <v>246</v>
      </c>
    </row>
    <row r="51" ht="12.75">
      <c r="A51" s="58" t="s">
        <v>141</v>
      </c>
    </row>
    <row r="52" ht="12.75">
      <c r="A52" s="58" t="s">
        <v>147</v>
      </c>
    </row>
    <row r="53" ht="12.75">
      <c r="A53" s="58" t="s">
        <v>145</v>
      </c>
    </row>
    <row r="54" ht="12.75">
      <c r="A54" s="58" t="s">
        <v>135</v>
      </c>
    </row>
    <row r="55" ht="12.75">
      <c r="A55" s="58" t="s">
        <v>130</v>
      </c>
    </row>
    <row r="56" ht="12.75">
      <c r="A56" s="58" t="s">
        <v>137</v>
      </c>
    </row>
    <row r="57" ht="12.75">
      <c r="A57" s="58" t="s">
        <v>143</v>
      </c>
    </row>
    <row r="58" ht="12.75">
      <c r="A58" s="58" t="s">
        <v>146</v>
      </c>
    </row>
    <row r="59" ht="12.75">
      <c r="A59" s="58" t="s">
        <v>149</v>
      </c>
    </row>
    <row r="60" ht="12.75">
      <c r="A60" s="58" t="s">
        <v>148</v>
      </c>
    </row>
    <row r="61" ht="12.75">
      <c r="A61" s="58" t="s">
        <v>136</v>
      </c>
    </row>
    <row r="62" ht="12.75">
      <c r="A62" s="158" t="s">
        <v>139</v>
      </c>
    </row>
    <row r="63" ht="12.75">
      <c r="A63" s="58" t="s">
        <v>131</v>
      </c>
    </row>
    <row r="64" ht="12.75">
      <c r="A64" s="58" t="s">
        <v>140</v>
      </c>
    </row>
    <row r="65" ht="12.75">
      <c r="A65" s="58" t="s">
        <v>134</v>
      </c>
    </row>
    <row r="66" ht="12.75">
      <c r="A66" s="58" t="s">
        <v>125</v>
      </c>
    </row>
    <row r="67" ht="12.75">
      <c r="A67" s="58" t="s">
        <v>132</v>
      </c>
    </row>
    <row r="68" ht="12.75">
      <c r="A68" s="58" t="s">
        <v>129</v>
      </c>
    </row>
    <row r="69" ht="12.75">
      <c r="A69" s="58" t="s">
        <v>126</v>
      </c>
    </row>
    <row r="70" ht="12.75">
      <c r="A70" s="58" t="s">
        <v>142</v>
      </c>
    </row>
    <row r="71" ht="12.75">
      <c r="A71" s="58" t="s">
        <v>127</v>
      </c>
    </row>
    <row r="72" ht="12.75">
      <c r="A72" s="58" t="s">
        <v>128</v>
      </c>
    </row>
    <row r="73" ht="12.75">
      <c r="A73" s="58" t="s">
        <v>144</v>
      </c>
    </row>
    <row r="74" ht="12.75">
      <c r="A74" s="58" t="s">
        <v>138</v>
      </c>
    </row>
  </sheetData>
  <sheetProtection password="CA09" sheet="1" objects="1" scenarios="1" selectLockedCells="1"/>
  <mergeCells count="7">
    <mergeCell ref="E28:I31"/>
    <mergeCell ref="A1:I1"/>
    <mergeCell ref="A37:H37"/>
    <mergeCell ref="A35:H35"/>
    <mergeCell ref="E5:I5"/>
    <mergeCell ref="E13:I13"/>
    <mergeCell ref="E15:I15"/>
  </mergeCells>
  <dataValidations count="7">
    <dataValidation type="date" allowBlank="1" showInputMessage="1" showErrorMessage="1" errorTitle="Erreur" error="Veuillez saisir la date au format:&#10;JJ/MM/AAAA !" sqref="E26">
      <formula1>39814</formula1>
      <formula2>42369</formula2>
    </dataValidation>
    <dataValidation type="whole" operator="greaterThanOrEqual" allowBlank="1" showInputMessage="1" showErrorMessage="1" errorTitle="Erreur" error="Vous devez saisir un nombre entier." sqref="E24">
      <formula1>0</formula1>
    </dataValidation>
    <dataValidation type="list" allowBlank="1" showInputMessage="1" showErrorMessage="1" errorTitle="Erreur" error="Vous ne pouvez saisir que les valeurs suivantes:&#10;1 ou 2" sqref="E22">
      <formula1>"1,2"</formula1>
    </dataValidation>
    <dataValidation type="list" allowBlank="1" showInputMessage="1" showErrorMessage="1" errorTitle="Erreur" error="Vous ne pouvez saisir que les valeurs suivantes:&#10;1 pour Privé, 2 pour Public" sqref="E20">
      <formula1>"1,2"</formula1>
    </dataValidation>
    <dataValidation type="whole" operator="greaterThan" allowBlank="1" showInputMessage="1" showErrorMessage="1" errorTitle="Erreur" error="Vous devez saisir un nombre entier." sqref="E11 E7 E9">
      <formula1>0</formula1>
    </dataValidation>
    <dataValidation type="list" allowBlank="1" showInputMessage="1" showErrorMessage="1" errorTitle="Erreur" error="Vous ne pouvez saisir que les valeurs suivantes:&#10;1, 2, 3, 4 ou 5" sqref="E18">
      <formula1>"1,2,3,4,5"</formula1>
    </dataValidation>
    <dataValidation errorStyle="warning" type="list" allowBlank="1" showInputMessage="1" showErrorMessage="1" errorTitle="Attention" error="Vérifiez que votre ARLIN ne fait pas partie de la liste déroulante avant de saisir une région !" sqref="E15:I15">
      <formula1>$A$49:$A$74</formula1>
    </dataValidation>
  </dataValidations>
  <hyperlinks>
    <hyperlink ref="A35:H35" location="Menu!K2" tooltip="Retour au menu" display="MENU"/>
    <hyperlink ref="A37:H37" location="'Chapitre I'!C11" tooltip="Gestion de la maîtrise du risque dans l'établissement" display="CHAPITRE I"/>
  </hyperlinks>
  <printOptions horizontalCentered="1"/>
  <pageMargins left="0.1968503937007874" right="0.2362204724409449" top="0.7480314960629921" bottom="0.8267716535433072" header="0.5118110236220472" footer="0.5118110236220472"/>
  <pageSetup horizontalDpi="600" verticalDpi="600" orientation="landscape" paperSize="9" r:id="rId2"/>
  <headerFooter alignWithMargins="0">
    <oddFooter>&amp;LEvaluation de la maîtrise du risque infectieux en EHPAD - Fiche Etablissement&amp;R&amp;P/&amp;N</oddFooter>
  </headerFooter>
  <drawing r:id="rId1"/>
</worksheet>
</file>

<file path=xl/worksheets/sheet7.xml><?xml version="1.0" encoding="utf-8"?>
<worksheet xmlns="http://schemas.openxmlformats.org/spreadsheetml/2006/main" xmlns:r="http://schemas.openxmlformats.org/officeDocument/2006/relationships">
  <sheetPr codeName="Feuil6"/>
  <dimension ref="A1:J2"/>
  <sheetViews>
    <sheetView zoomScalePageLayoutView="0" workbookViewId="0" topLeftCell="A1">
      <selection activeCell="J3" sqref="J3"/>
    </sheetView>
  </sheetViews>
  <sheetFormatPr defaultColWidth="11.421875" defaultRowHeight="12.75"/>
  <sheetData>
    <row r="1" spans="1:10" s="26" customFormat="1" ht="12.75">
      <c r="A1" s="26" t="s">
        <v>505</v>
      </c>
      <c r="B1" s="26" t="s">
        <v>247</v>
      </c>
      <c r="C1" s="26" t="s">
        <v>539</v>
      </c>
      <c r="D1" s="26" t="s">
        <v>944</v>
      </c>
      <c r="E1" s="26" t="s">
        <v>698</v>
      </c>
      <c r="F1" s="26" t="s">
        <v>751</v>
      </c>
      <c r="G1" s="26" t="s">
        <v>756</v>
      </c>
      <c r="H1" s="26" t="s">
        <v>952</v>
      </c>
      <c r="I1" s="26" t="s">
        <v>903</v>
      </c>
      <c r="J1" s="26" t="s">
        <v>960</v>
      </c>
    </row>
    <row r="2" spans="1:10" s="26" customFormat="1" ht="12.75">
      <c r="A2" s="26">
        <f>CODE</f>
        <v>0</v>
      </c>
      <c r="B2" s="26">
        <f>FINESS</f>
        <v>0</v>
      </c>
      <c r="C2" s="71">
        <f>Score1!AO2</f>
        <v>0</v>
      </c>
      <c r="D2" s="71">
        <f>Score2!DO2</f>
        <v>0</v>
      </c>
      <c r="E2" s="71">
        <f>Score3!AE2</f>
        <v>0</v>
      </c>
      <c r="F2" s="71">
        <f>Score4!BE2</f>
        <v>0</v>
      </c>
      <c r="G2" s="71">
        <f>Score5!N2</f>
        <v>0</v>
      </c>
      <c r="H2" s="71">
        <f>Score6!AS2</f>
        <v>0</v>
      </c>
      <c r="I2" s="71">
        <f>Score7!AB2</f>
        <v>0</v>
      </c>
      <c r="J2" s="71">
        <f>(Score1!AM2+Score2!DM2+Score3!AC2+Score4!BC2+Score5!L2+Score6!AQ2+Score7!Z2)/(Score1!AN2+Score2!DN2+Score3!AD2+Score4!BD2+Score5!M2+Score6!AR2+Score7!AA2)*100</f>
        <v>0</v>
      </c>
    </row>
  </sheetData>
  <sheetProtection/>
  <printOptions/>
  <pageMargins left="0.787401575" right="0.787401575" top="0.984251969" bottom="0.984251969" header="0.4921259845" footer="0.4921259845"/>
  <pageSetup orientation="portrait" paperSize="9"/>
</worksheet>
</file>

<file path=xl/worksheets/sheet8.xml><?xml version="1.0" encoding="utf-8"?>
<worksheet xmlns="http://schemas.openxmlformats.org/spreadsheetml/2006/main" xmlns:r="http://schemas.openxmlformats.org/officeDocument/2006/relationships">
  <sheetPr codeName="Feuil7"/>
  <dimension ref="A1:AO2"/>
  <sheetViews>
    <sheetView zoomScalePageLayoutView="0" workbookViewId="0" topLeftCell="AC1">
      <selection activeCell="L2" sqref="L2"/>
    </sheetView>
  </sheetViews>
  <sheetFormatPr defaultColWidth="11.421875" defaultRowHeight="12.75"/>
  <cols>
    <col min="13" max="13" width="13.00390625" style="0" bestFit="1" customWidth="1"/>
    <col min="21" max="21" width="13.00390625" style="0" bestFit="1" customWidth="1"/>
    <col min="34" max="34" width="14.00390625" style="0" bestFit="1" customWidth="1"/>
  </cols>
  <sheetData>
    <row r="1" spans="1:41" s="26" customFormat="1" ht="12.75">
      <c r="A1" s="26" t="s">
        <v>505</v>
      </c>
      <c r="B1" s="26" t="s">
        <v>247</v>
      </c>
      <c r="C1" s="26" t="s">
        <v>522</v>
      </c>
      <c r="D1" s="26" t="s">
        <v>523</v>
      </c>
      <c r="E1" s="26" t="s">
        <v>524</v>
      </c>
      <c r="F1" s="26" t="s">
        <v>525</v>
      </c>
      <c r="G1" s="26" t="s">
        <v>988</v>
      </c>
      <c r="H1" s="26" t="s">
        <v>204</v>
      </c>
      <c r="I1" s="26" t="s">
        <v>205</v>
      </c>
      <c r="J1" s="26" t="s">
        <v>206</v>
      </c>
      <c r="K1" s="26" t="s">
        <v>207</v>
      </c>
      <c r="L1" s="26" t="s">
        <v>526</v>
      </c>
      <c r="M1" s="26" t="s">
        <v>342</v>
      </c>
      <c r="N1" s="26" t="s">
        <v>391</v>
      </c>
      <c r="O1" s="26" t="s">
        <v>392</v>
      </c>
      <c r="P1" s="26" t="s">
        <v>393</v>
      </c>
      <c r="Q1" s="26" t="s">
        <v>208</v>
      </c>
      <c r="R1" s="26" t="s">
        <v>209</v>
      </c>
      <c r="S1" s="26" t="s">
        <v>210</v>
      </c>
      <c r="T1" s="26" t="s">
        <v>527</v>
      </c>
      <c r="U1" s="26" t="s">
        <v>343</v>
      </c>
      <c r="V1" s="26" t="s">
        <v>211</v>
      </c>
      <c r="W1" s="26" t="s">
        <v>212</v>
      </c>
      <c r="X1" s="26" t="s">
        <v>374</v>
      </c>
      <c r="Y1" s="26" t="s">
        <v>344</v>
      </c>
      <c r="Z1" s="26" t="s">
        <v>528</v>
      </c>
      <c r="AA1" s="26" t="s">
        <v>529</v>
      </c>
      <c r="AB1" s="26" t="s">
        <v>531</v>
      </c>
      <c r="AC1" s="26" t="s">
        <v>532</v>
      </c>
      <c r="AD1" s="26" t="s">
        <v>533</v>
      </c>
      <c r="AE1" s="26" t="s">
        <v>534</v>
      </c>
      <c r="AF1" s="26" t="s">
        <v>535</v>
      </c>
      <c r="AG1" s="26" t="s">
        <v>516</v>
      </c>
      <c r="AH1" s="26" t="s">
        <v>345</v>
      </c>
      <c r="AI1" s="26" t="s">
        <v>536</v>
      </c>
      <c r="AJ1" s="26" t="s">
        <v>537</v>
      </c>
      <c r="AK1" s="26" t="s">
        <v>538</v>
      </c>
      <c r="AL1" s="26" t="s">
        <v>213</v>
      </c>
      <c r="AM1" s="26" t="s">
        <v>152</v>
      </c>
      <c r="AN1" s="26" t="s">
        <v>153</v>
      </c>
      <c r="AO1" s="26" t="s">
        <v>539</v>
      </c>
    </row>
    <row r="2" spans="1:41" s="26" customFormat="1" ht="12.75">
      <c r="A2" s="26">
        <f>CODE</f>
        <v>0</v>
      </c>
      <c r="B2" s="26">
        <f>FINESS</f>
        <v>0</v>
      </c>
      <c r="C2" s="26">
        <f>IF(CHAPI!C2=1,1,0)</f>
        <v>0</v>
      </c>
      <c r="D2" s="26">
        <f>IF(OR(CHAPI!D2=1,CHAPI!E2=1,CHAPI!F2=1),1,0)</f>
        <v>0</v>
      </c>
      <c r="E2" s="26">
        <f>IF(CHAPI!G2=1,1,0)</f>
        <v>0</v>
      </c>
      <c r="F2" s="26">
        <f>IF(CHAPI!I2=1,1,0)</f>
        <v>0</v>
      </c>
      <c r="G2" s="26">
        <f>IF(CHAPI!J2=1,1,0)</f>
        <v>0</v>
      </c>
      <c r="H2" s="26">
        <f>IF(CHAPI!K2=1,1,0)</f>
        <v>0</v>
      </c>
      <c r="I2" s="26">
        <f>IF(CHAPI!L2=1,1,0)</f>
        <v>0</v>
      </c>
      <c r="J2" s="26">
        <f>IF(CHAPI!M2=1,1,0)</f>
        <v>0</v>
      </c>
      <c r="K2" s="26">
        <f>IF(CHAPI!N2=1,1,0)</f>
        <v>0</v>
      </c>
      <c r="L2" s="26">
        <f>SUM(C2:K2)</f>
        <v>0</v>
      </c>
      <c r="M2" s="26">
        <v>9</v>
      </c>
      <c r="N2" s="26">
        <f>IF(CHAPI!O2=1,1,0)</f>
        <v>0</v>
      </c>
      <c r="O2" s="26">
        <f>IF(CHAPI!Q2=1,1,0)</f>
        <v>0</v>
      </c>
      <c r="P2" s="26">
        <f>IF(CHAPI!S2=1,1,0)</f>
        <v>0</v>
      </c>
      <c r="Q2" s="26">
        <f>IF(CHAPI!T2=1,1,0)</f>
        <v>0</v>
      </c>
      <c r="R2" s="26">
        <f>IF(CHAPI!U2=1,1,0)</f>
        <v>0</v>
      </c>
      <c r="S2" s="26">
        <f>IF(CHAPI!V2=1,1,0)</f>
        <v>0</v>
      </c>
      <c r="T2" s="26">
        <f>SUM(N2:S2)</f>
        <v>0</v>
      </c>
      <c r="U2" s="26">
        <v>6</v>
      </c>
      <c r="V2" s="26">
        <f>IF(CHAPI!AA2=1,1,0)</f>
        <v>0</v>
      </c>
      <c r="W2" s="26">
        <f>IF(CHAPI!AD2=1,1,0)</f>
        <v>0</v>
      </c>
      <c r="X2" s="26">
        <f>SUM(V2:W2)</f>
        <v>0</v>
      </c>
      <c r="Y2" s="26">
        <v>2</v>
      </c>
      <c r="Z2" s="26">
        <f>IF(CHAPI!AE2=1,1,0)</f>
        <v>0</v>
      </c>
      <c r="AA2" s="26">
        <f>IF(CHAPI!AF2=1,1,0)</f>
        <v>0</v>
      </c>
      <c r="AB2" s="26">
        <f>IF(CHAPI!AJ2=1,1,0)</f>
        <v>0</v>
      </c>
      <c r="AC2" s="26">
        <f>IF(CHAPI!AK2=1,1,0)</f>
        <v>0</v>
      </c>
      <c r="AD2" s="26">
        <f>IF(CHAPI!AN2=1,1,0)</f>
        <v>0</v>
      </c>
      <c r="AE2" s="26">
        <f>IF(CHAPI!AO2=1,1,0)</f>
        <v>0</v>
      </c>
      <c r="AF2" s="26">
        <f>IF(CHAPI!AP2=1,1,0)</f>
        <v>0</v>
      </c>
      <c r="AG2" s="26">
        <f>SUM(Z2:AF2)</f>
        <v>0</v>
      </c>
      <c r="AH2" s="26">
        <v>7</v>
      </c>
      <c r="AI2" s="71">
        <f>L2/M2*100</f>
        <v>0</v>
      </c>
      <c r="AJ2" s="71">
        <f>T2/U2*100</f>
        <v>0</v>
      </c>
      <c r="AK2" s="71">
        <f>X2/Y2*100</f>
        <v>0</v>
      </c>
      <c r="AL2" s="71">
        <f>AG2/AH2*100</f>
        <v>0</v>
      </c>
      <c r="AM2" s="159">
        <f>L2+T2+X2+AG2</f>
        <v>0</v>
      </c>
      <c r="AN2" s="159">
        <f>M2+U2+Y2+AH2</f>
        <v>24</v>
      </c>
      <c r="AO2" s="71">
        <f>AM2/AN2*100</f>
        <v>0</v>
      </c>
    </row>
  </sheetData>
  <sheetProtection/>
  <printOptions/>
  <pageMargins left="0.787401575" right="0.787401575" top="0.984251969" bottom="0.984251969"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codeName="Feuil8"/>
  <dimension ref="A1:AP2"/>
  <sheetViews>
    <sheetView zoomScalePageLayoutView="0" workbookViewId="0" topLeftCell="AH1">
      <selection activeCell="H1" sqref="H1"/>
    </sheetView>
  </sheetViews>
  <sheetFormatPr defaultColWidth="11.421875" defaultRowHeight="12.75"/>
  <cols>
    <col min="9" max="9" width="12.140625" style="0" bestFit="1" customWidth="1"/>
    <col min="19" max="21" width="11.7109375" style="0" customWidth="1"/>
    <col min="22" max="22" width="12.7109375" style="0" customWidth="1"/>
    <col min="28" max="28" width="12.28125" style="0" bestFit="1" customWidth="1"/>
    <col min="31" max="31" width="12.7109375" style="0" customWidth="1"/>
    <col min="33" max="33" width="12.8515625" style="0" bestFit="1" customWidth="1"/>
    <col min="34" max="34" width="11.140625" style="0" bestFit="1" customWidth="1"/>
    <col min="35" max="35" width="13.8515625" style="0" bestFit="1" customWidth="1"/>
    <col min="36" max="36" width="11.28125" style="0" bestFit="1" customWidth="1"/>
    <col min="42" max="42" width="12.421875" style="0" bestFit="1" customWidth="1"/>
  </cols>
  <sheetData>
    <row r="1" spans="1:42" s="26" customFormat="1" ht="12.75">
      <c r="A1" s="59" t="s">
        <v>505</v>
      </c>
      <c r="B1" s="59" t="s">
        <v>247</v>
      </c>
      <c r="C1" s="59" t="s">
        <v>507</v>
      </c>
      <c r="D1" s="59" t="s">
        <v>508</v>
      </c>
      <c r="E1" s="59" t="s">
        <v>984</v>
      </c>
      <c r="F1" s="59" t="s">
        <v>985</v>
      </c>
      <c r="G1" s="59" t="s">
        <v>509</v>
      </c>
      <c r="H1" s="152" t="s">
        <v>986</v>
      </c>
      <c r="I1" s="59" t="s">
        <v>510</v>
      </c>
      <c r="J1" s="59" t="s">
        <v>363</v>
      </c>
      <c r="K1" s="59" t="s">
        <v>511</v>
      </c>
      <c r="L1" s="59" t="s">
        <v>364</v>
      </c>
      <c r="M1" s="59" t="s">
        <v>512</v>
      </c>
      <c r="N1" s="59" t="s">
        <v>365</v>
      </c>
      <c r="O1" s="59" t="s">
        <v>526</v>
      </c>
      <c r="P1" s="152" t="s">
        <v>367</v>
      </c>
      <c r="Q1" s="59" t="s">
        <v>368</v>
      </c>
      <c r="R1" s="152" t="s">
        <v>371</v>
      </c>
      <c r="S1" s="59" t="s">
        <v>369</v>
      </c>
      <c r="T1" s="59" t="s">
        <v>370</v>
      </c>
      <c r="U1" s="59" t="s">
        <v>372</v>
      </c>
      <c r="V1" s="59" t="s">
        <v>1118</v>
      </c>
      <c r="W1" s="152" t="s">
        <v>373</v>
      </c>
      <c r="X1" s="152" t="s">
        <v>1120</v>
      </c>
      <c r="Y1" s="152" t="s">
        <v>1119</v>
      </c>
      <c r="Z1" s="152" t="s">
        <v>398</v>
      </c>
      <c r="AA1" s="59" t="s">
        <v>374</v>
      </c>
      <c r="AB1" s="152" t="s">
        <v>375</v>
      </c>
      <c r="AC1" s="152" t="s">
        <v>376</v>
      </c>
      <c r="AD1" s="59" t="s">
        <v>377</v>
      </c>
      <c r="AE1" s="59" t="s">
        <v>987</v>
      </c>
      <c r="AF1" s="59" t="s">
        <v>382</v>
      </c>
      <c r="AG1" s="152" t="s">
        <v>383</v>
      </c>
      <c r="AH1" s="152" t="s">
        <v>1019</v>
      </c>
      <c r="AI1" s="152" t="s">
        <v>384</v>
      </c>
      <c r="AJ1" s="59" t="s">
        <v>385</v>
      </c>
      <c r="AK1" s="59" t="s">
        <v>517</v>
      </c>
      <c r="AL1" s="152" t="s">
        <v>386</v>
      </c>
      <c r="AM1" s="152" t="s">
        <v>387</v>
      </c>
      <c r="AN1" s="59" t="s">
        <v>521</v>
      </c>
      <c r="AO1" s="59" t="s">
        <v>518</v>
      </c>
      <c r="AP1" s="59" t="s">
        <v>520</v>
      </c>
    </row>
    <row r="2" spans="1:42" s="26" customFormat="1" ht="12.75">
      <c r="A2" s="26">
        <f>CODE</f>
        <v>0</v>
      </c>
      <c r="B2" s="26">
        <f>FINESS</f>
        <v>0</v>
      </c>
      <c r="C2" s="26">
        <f>'Chapitre I'!C11</f>
        <v>0</v>
      </c>
      <c r="D2" s="26">
        <f>'Chapitre I'!C14</f>
        <v>0</v>
      </c>
      <c r="E2" s="26">
        <f>'Chapitre I'!C16</f>
        <v>0</v>
      </c>
      <c r="F2" s="26">
        <f>'Chapitre I'!C18</f>
        <v>0</v>
      </c>
      <c r="G2" s="26">
        <f>'Chapitre I'!C20</f>
        <v>0</v>
      </c>
      <c r="H2" s="26">
        <f>'Chapitre I'!C22</f>
        <v>0</v>
      </c>
      <c r="I2" s="26">
        <f>'Chapitre I'!C24</f>
        <v>0</v>
      </c>
      <c r="J2" s="26">
        <f>'Chapitre I'!C27</f>
        <v>0</v>
      </c>
      <c r="K2" s="26">
        <f>'Chapitre I'!C29</f>
        <v>0</v>
      </c>
      <c r="L2" s="26">
        <f>'Chapitre I'!C31</f>
        <v>0</v>
      </c>
      <c r="M2" s="26">
        <f>'Chapitre I'!C33</f>
        <v>0</v>
      </c>
      <c r="N2" s="26">
        <f>'Chapitre I'!C35</f>
        <v>0</v>
      </c>
      <c r="O2" s="26">
        <f>'Chapitre I'!C40</f>
        <v>0</v>
      </c>
      <c r="P2" s="154">
        <f>'Chapitre I'!C42</f>
        <v>0</v>
      </c>
      <c r="Q2" s="26">
        <f>'Chapitre I'!C44</f>
        <v>0</v>
      </c>
      <c r="R2" s="26">
        <f>'Chapitre I'!C46</f>
        <v>0</v>
      </c>
      <c r="S2" s="26">
        <f>'Chapitre I'!C48</f>
        <v>0</v>
      </c>
      <c r="T2" s="26">
        <f>'Chapitre I'!C50</f>
        <v>0</v>
      </c>
      <c r="U2" s="26">
        <f>'Chapitre I'!C52</f>
        <v>0</v>
      </c>
      <c r="V2" s="26">
        <f>'Chapitre I'!C54</f>
        <v>0</v>
      </c>
      <c r="W2" s="26">
        <f>'Chapitre I'!C56</f>
        <v>0</v>
      </c>
      <c r="X2" s="26">
        <f>'Chapitre I'!C58</f>
        <v>0</v>
      </c>
      <c r="Y2" s="26">
        <f>'Chapitre I'!C60</f>
        <v>0</v>
      </c>
      <c r="Z2" s="26">
        <f>'Chapitre I'!C62</f>
        <v>0</v>
      </c>
      <c r="AA2" s="26">
        <f>'Chapitre I'!C67</f>
        <v>0</v>
      </c>
      <c r="AB2" s="26">
        <f>'Chapitre I'!C70</f>
        <v>0</v>
      </c>
      <c r="AC2" s="26">
        <f>'Chapitre I'!C72</f>
        <v>0</v>
      </c>
      <c r="AD2" s="26">
        <f>'Chapitre I'!C74</f>
        <v>0</v>
      </c>
      <c r="AE2" s="26">
        <f>'Chapitre I'!C79</f>
        <v>0</v>
      </c>
      <c r="AF2" s="26">
        <f>'Chapitre I'!C82</f>
        <v>0</v>
      </c>
      <c r="AG2" s="26">
        <f>'Chapitre I'!C84</f>
        <v>0</v>
      </c>
      <c r="AH2" s="26">
        <f>'Chapitre I'!C86</f>
        <v>0</v>
      </c>
      <c r="AI2" s="26">
        <f>'Chapitre I'!C88</f>
        <v>0</v>
      </c>
      <c r="AJ2" s="26">
        <f>'Chapitre I'!C90</f>
        <v>0</v>
      </c>
      <c r="AK2" s="26">
        <f>'Chapitre I'!C92</f>
        <v>0</v>
      </c>
      <c r="AL2" s="26">
        <f>'Chapitre I'!C94</f>
        <v>0</v>
      </c>
      <c r="AM2" s="26">
        <f>'Chapitre I'!C96</f>
        <v>0</v>
      </c>
      <c r="AN2" s="26">
        <f>'Chapitre I'!C98</f>
        <v>0</v>
      </c>
      <c r="AO2" s="26">
        <f>'Chapitre I'!C100</f>
        <v>0</v>
      </c>
      <c r="AP2" s="26">
        <f>'Chapitre I'!C102</f>
        <v>0</v>
      </c>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malnou.a</cp:lastModifiedBy>
  <cp:lastPrinted>2011-01-12T13:10:49Z</cp:lastPrinted>
  <dcterms:created xsi:type="dcterms:W3CDTF">1996-10-21T11:03:58Z</dcterms:created>
  <dcterms:modified xsi:type="dcterms:W3CDTF">2011-10-13T15:06:59Z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